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DieseArbeitsmappe"/>
  <mc:AlternateContent xmlns:mc="http://schemas.openxmlformats.org/markup-compatibility/2006">
    <mc:Choice Requires="x15">
      <x15ac:absPath xmlns:x15ac="http://schemas.microsoft.com/office/spreadsheetml/2010/11/ac" url="C:\Users\oeznur.goenuel\Desktop\"/>
    </mc:Choice>
  </mc:AlternateContent>
  <xr:revisionPtr revIDLastSave="0" documentId="8_{FCC477C9-69C4-4373-BACD-084004127855}" xr6:coauthVersionLast="45" xr6:coauthVersionMax="45" xr10:uidLastSave="{00000000-0000-0000-0000-000000000000}"/>
  <workbookProtection workbookPassword="9120" lockStructure="1"/>
  <bookViews>
    <workbookView xWindow="-108" yWindow="-108" windowWidth="23256" windowHeight="12576" tabRatio="699" xr2:uid="{00000000-000D-0000-FFFF-FFFF00000000}"/>
  </bookViews>
  <sheets>
    <sheet name="Anleitung" sheetId="15" r:id="rId1"/>
    <sheet name="Grunddaten_Antrag" sheetId="1" r:id="rId2"/>
    <sheet name="Beantragung Förderung" sheetId="2" r:id="rId3"/>
    <sheet name="MZ und FKZ" sheetId="18" r:id="rId4"/>
    <sheet name="Erklärung Fördervoraussetzungen" sheetId="13" r:id="rId5"/>
    <sheet name="Allg. Erklärungen" sheetId="10" r:id="rId6"/>
    <sheet name="Berechnungsprotokoll" sheetId="6" state="hidden" r:id="rId7"/>
    <sheet name="Basiswerte" sheetId="7" state="hidden" r:id="rId8"/>
    <sheet name="weitere Daten für das Formular" sheetId="12" state="hidden" r:id="rId9"/>
    <sheet name="Tabelle1" sheetId="14" state="hidden" r:id="rId10"/>
    <sheet name="Tabelle2" sheetId="16" state="hidden" r:id="rId11"/>
    <sheet name="Tabelle3" sheetId="17" state="hidden" r:id="rId12"/>
    <sheet name="Tabelle4" sheetId="19" state="hidden" r:id="rId13"/>
  </sheets>
  <definedNames>
    <definedName name="_xlnm.Print_Area" localSheetId="5">'Allg. Erklärungen'!$A$1:$L$63</definedName>
    <definedName name="_xlnm.Print_Area" localSheetId="0">Anleitung!$A$1:$N$229</definedName>
    <definedName name="_xlnm.Print_Area" localSheetId="2">'Beantragung Förderung'!$B$4:$L$171</definedName>
    <definedName name="_xlnm.Print_Area" localSheetId="6">Berechnungsprotokoll!$A$1:$J$84</definedName>
    <definedName name="_xlnm.Print_Area" localSheetId="4">'Erklärung Fördervoraussetzungen'!$A$1:$B$19</definedName>
    <definedName name="_xlnm.Print_Area" localSheetId="1">Grunddaten_Antrag!$B$2:$I$100</definedName>
    <definedName name="_xlnm.Print_Area" localSheetId="3">'MZ und FKZ'!$B$3:$F$70</definedName>
    <definedName name="Excel_BuiltIn_Print_Area_1">Grunddaten_Antrag!$A$1:$J$127</definedName>
    <definedName name="Ja">'weitere Daten für das Formular'!$A$42:$A$43</definedName>
    <definedName name="Kontrollkästchen10" localSheetId="5">'Allg. Erklärungen'!#REF!</definedName>
    <definedName name="Kontrollkästchen9" localSheetId="5">'Allg. Erklärungen'!$M$33</definedName>
    <definedName name="Kontrollkästchen91" localSheetId="5">'Allg. Erklärungen'!$C$35</definedName>
    <definedName name="Kontrollkästchen9111" localSheetId="5">'Allg. Erklärungen'!$B$49</definedName>
    <definedName name="Kontrollkästchen9112" localSheetId="5">'Allg. Erklärungen'!$B$51</definedName>
    <definedName name="Kontrollkästchen91121" localSheetId="5">'Allg. Erklärungen'!$B$53</definedName>
    <definedName name="Kontrollkästchen9113" localSheetId="5">'Allg. Erklärungen'!#REF!</definedName>
    <definedName name="Kontrollkästchen9114" localSheetId="5">'Allg. Erklärungen'!$B$47</definedName>
    <definedName name="Nein">'weitere Daten für das Formular'!$B$42:$B$43</definedName>
    <definedName name="text1">'weitere Daten für das Formular'!$L$12:$L$14</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1" i="18" l="1"/>
  <c r="F42" i="18"/>
  <c r="F43" i="18"/>
  <c r="F44" i="18"/>
  <c r="F45" i="18"/>
  <c r="F46" i="18"/>
  <c r="F40" i="18"/>
  <c r="E61" i="1" l="1"/>
  <c r="G41" i="18" l="1"/>
  <c r="G42" i="18"/>
  <c r="G43" i="18"/>
  <c r="G44" i="18"/>
  <c r="G45" i="18"/>
  <c r="G46" i="18"/>
  <c r="G47" i="18"/>
  <c r="G48" i="18"/>
  <c r="G49" i="18"/>
  <c r="G50" i="18"/>
  <c r="G51" i="18"/>
  <c r="G56" i="18"/>
  <c r="C51" i="18"/>
  <c r="F51" i="18" s="1"/>
  <c r="E16" i="18"/>
  <c r="E17" i="18"/>
  <c r="E18" i="18"/>
  <c r="E15" i="18"/>
  <c r="B8" i="10" l="1"/>
  <c r="B7" i="10"/>
  <c r="B6" i="10"/>
  <c r="B5" i="13"/>
  <c r="B4" i="13"/>
  <c r="B3" i="13"/>
  <c r="C8" i="18"/>
  <c r="C7" i="18"/>
  <c r="C6" i="18"/>
  <c r="C56" i="18"/>
  <c r="F56" i="18" s="1"/>
  <c r="E139" i="2" l="1"/>
  <c r="F139" i="2" s="1"/>
  <c r="E126" i="2"/>
  <c r="F126" i="2" s="1"/>
  <c r="D113" i="2"/>
  <c r="E113" i="2" s="1"/>
  <c r="D114" i="2"/>
  <c r="E114" i="2" s="1"/>
  <c r="D115" i="2"/>
  <c r="E115" i="2" s="1"/>
  <c r="D116" i="2"/>
  <c r="E116" i="2" s="1"/>
  <c r="D117" i="2"/>
  <c r="E117" i="2" s="1"/>
  <c r="D112" i="2"/>
  <c r="C8" i="2"/>
  <c r="C7" i="2"/>
  <c r="C6" i="2"/>
  <c r="G40" i="18" l="1"/>
  <c r="F18" i="18"/>
  <c r="F17" i="18"/>
  <c r="F16" i="18"/>
  <c r="F15" i="18"/>
  <c r="C63" i="18" l="1"/>
  <c r="C68" i="18" s="1"/>
  <c r="C28" i="18"/>
  <c r="C30" i="18" s="1"/>
  <c r="C32" i="18" l="1"/>
  <c r="C67" i="18" s="1"/>
  <c r="E56" i="12"/>
  <c r="F56" i="12" s="1"/>
  <c r="E57" i="12"/>
  <c r="E58" i="12"/>
  <c r="F58" i="12" s="1"/>
  <c r="E59" i="12"/>
  <c r="F59" i="12" s="1"/>
  <c r="E60" i="12"/>
  <c r="F60" i="12" s="1"/>
  <c r="E55" i="12"/>
  <c r="G58" i="12" l="1"/>
  <c r="H58" i="12" s="1"/>
  <c r="G60" i="12"/>
  <c r="H60" i="12" s="1"/>
  <c r="F55" i="12"/>
  <c r="G55" i="12" s="1"/>
  <c r="H55" i="12" s="1"/>
  <c r="F57" i="12"/>
  <c r="G57" i="12" s="1"/>
  <c r="H57" i="12" s="1"/>
  <c r="G59" i="12"/>
  <c r="H59" i="12" s="1"/>
  <c r="G56" i="12"/>
  <c r="H56" i="12" s="1"/>
  <c r="C70" i="18"/>
  <c r="C70" i="6" s="1"/>
  <c r="B11" i="2"/>
  <c r="E169" i="2" l="1"/>
  <c r="I45" i="6" s="1"/>
  <c r="H49" i="6"/>
  <c r="H68" i="2" l="1"/>
  <c r="B12" i="6" l="1"/>
  <c r="B39" i="6" l="1"/>
  <c r="I48" i="6" l="1"/>
  <c r="I28" i="6"/>
  <c r="I27" i="6"/>
  <c r="I26" i="6"/>
  <c r="I25" i="6"/>
  <c r="E28" i="6"/>
  <c r="E17" i="6"/>
  <c r="B9" i="6"/>
  <c r="E140" i="2" l="1"/>
  <c r="F140" i="2" s="1"/>
  <c r="G78" i="12"/>
  <c r="E95" i="2"/>
  <c r="F94" i="2" l="1"/>
  <c r="G94" i="2" s="1"/>
  <c r="B85" i="12" l="1"/>
  <c r="B84" i="12"/>
  <c r="B83" i="12"/>
  <c r="B82" i="12"/>
  <c r="B80" i="12"/>
  <c r="D97" i="2" l="1"/>
  <c r="C37" i="6"/>
  <c r="B81" i="12"/>
  <c r="B79" i="12" l="1"/>
  <c r="B78" i="12"/>
  <c r="B77" i="12"/>
  <c r="B76" i="12"/>
  <c r="B75" i="12"/>
  <c r="B74" i="12"/>
  <c r="E86" i="2" s="1"/>
  <c r="D86" i="2"/>
  <c r="C39" i="2" l="1"/>
  <c r="C40" i="2"/>
  <c r="C41" i="2"/>
  <c r="C42" i="2"/>
  <c r="C43" i="2"/>
  <c r="C44" i="2"/>
  <c r="C45" i="2"/>
  <c r="C46" i="2"/>
  <c r="C47" i="2"/>
  <c r="C48" i="2"/>
  <c r="C49" i="2"/>
  <c r="C50" i="2"/>
  <c r="C51" i="2"/>
  <c r="C52" i="2"/>
  <c r="C53" i="2"/>
  <c r="C54" i="2"/>
  <c r="C55" i="2"/>
  <c r="C56" i="2"/>
  <c r="C57" i="2"/>
  <c r="C58" i="2"/>
  <c r="C38" i="2"/>
  <c r="I44" i="6" l="1"/>
  <c r="E168" i="2" l="1"/>
  <c r="E59" i="1"/>
  <c r="E51" i="1"/>
  <c r="H89" i="2" l="1"/>
  <c r="E112" i="2"/>
  <c r="B36" i="6"/>
  <c r="B35" i="6"/>
  <c r="D17" i="6"/>
  <c r="B37" i="6" s="1"/>
  <c r="E24" i="6"/>
  <c r="D153" i="2"/>
  <c r="H67" i="2"/>
  <c r="E27" i="6" s="1"/>
  <c r="B2" i="13"/>
  <c r="B1" i="13"/>
  <c r="I149" i="2"/>
  <c r="E45" i="1"/>
  <c r="B10" i="6"/>
  <c r="B83" i="6" s="1"/>
  <c r="A83" i="6"/>
  <c r="J3" i="12"/>
  <c r="B10" i="7"/>
  <c r="B41" i="6" s="1"/>
  <c r="C69" i="6"/>
  <c r="B56" i="6"/>
  <c r="B55" i="6"/>
  <c r="B54" i="6"/>
  <c r="B53" i="6"/>
  <c r="B51" i="6"/>
  <c r="B60" i="6" s="1"/>
  <c r="B40" i="6"/>
  <c r="D38" i="6"/>
  <c r="E23" i="6"/>
  <c r="E22" i="6"/>
  <c r="E25" i="6" s="1"/>
  <c r="D18" i="6"/>
  <c r="D16" i="6"/>
  <c r="C35" i="6" s="1"/>
  <c r="D15" i="6"/>
  <c r="B11" i="6"/>
  <c r="B8" i="6"/>
  <c r="B4" i="10"/>
  <c r="B3" i="10"/>
  <c r="I43" i="6"/>
  <c r="D105" i="2"/>
  <c r="D104" i="2"/>
  <c r="B59" i="6" s="1"/>
  <c r="K94" i="2"/>
  <c r="G89" i="2"/>
  <c r="F89" i="2"/>
  <c r="I88" i="2"/>
  <c r="D41" i="6" s="1"/>
  <c r="I87" i="2"/>
  <c r="D40" i="6" s="1"/>
  <c r="D87" i="2"/>
  <c r="I86" i="2"/>
  <c r="J86" i="2" s="1"/>
  <c r="I39" i="6" s="1"/>
  <c r="I85" i="2"/>
  <c r="D36" i="6" s="1"/>
  <c r="E85" i="2"/>
  <c r="D85" i="2"/>
  <c r="F79" i="2"/>
  <c r="D79" i="2"/>
  <c r="H66" i="2"/>
  <c r="E58" i="2"/>
  <c r="H58" i="2" s="1"/>
  <c r="E57" i="2"/>
  <c r="H57" i="2" s="1"/>
  <c r="E56" i="2"/>
  <c r="H56" i="2" s="1"/>
  <c r="E55" i="2"/>
  <c r="H55" i="2" s="1"/>
  <c r="E54" i="2"/>
  <c r="H54" i="2" s="1"/>
  <c r="E53" i="2"/>
  <c r="H53" i="2" s="1"/>
  <c r="E52" i="2"/>
  <c r="H52" i="2" s="1"/>
  <c r="E51" i="2"/>
  <c r="H51" i="2" s="1"/>
  <c r="E50" i="2"/>
  <c r="H50" i="2" s="1"/>
  <c r="E49" i="2"/>
  <c r="H49" i="2" s="1"/>
  <c r="E48" i="2"/>
  <c r="H48" i="2" s="1"/>
  <c r="E47" i="2"/>
  <c r="H47" i="2" s="1"/>
  <c r="E46" i="2"/>
  <c r="H46" i="2" s="1"/>
  <c r="E45" i="2"/>
  <c r="H45" i="2" s="1"/>
  <c r="E44" i="2"/>
  <c r="H44" i="2" s="1"/>
  <c r="E43" i="2"/>
  <c r="H43" i="2" s="1"/>
  <c r="E42" i="2"/>
  <c r="H42" i="2" s="1"/>
  <c r="E41" i="2"/>
  <c r="H41" i="2" s="1"/>
  <c r="E40" i="2"/>
  <c r="H40" i="2" s="1"/>
  <c r="E39" i="2"/>
  <c r="H39" i="2" s="1"/>
  <c r="E38" i="2"/>
  <c r="C29" i="2"/>
  <c r="M26" i="2"/>
  <c r="B10" i="2"/>
  <c r="B4" i="2"/>
  <c r="F97" i="2"/>
  <c r="I38" i="6" s="1"/>
  <c r="D88" i="2" l="1"/>
  <c r="E170" i="2"/>
  <c r="I46" i="6"/>
  <c r="D19" i="6"/>
  <c r="E88" i="2"/>
  <c r="E159" i="2"/>
  <c r="I35" i="6"/>
  <c r="D37" i="6"/>
  <c r="I37" i="6"/>
  <c r="J38" i="6" s="1"/>
  <c r="L94" i="2"/>
  <c r="E161" i="2" s="1"/>
  <c r="C38" i="6"/>
  <c r="C71" i="6"/>
  <c r="D39" i="6"/>
  <c r="H69" i="2"/>
  <c r="F90" i="2" s="1"/>
  <c r="J85" i="2"/>
  <c r="I89" i="2"/>
  <c r="C39" i="6"/>
  <c r="C36" i="6"/>
  <c r="H38" i="2"/>
  <c r="H59" i="2" s="1"/>
  <c r="H61" i="2" s="1"/>
  <c r="E26" i="6"/>
  <c r="E29" i="6" s="1"/>
  <c r="C68" i="6"/>
  <c r="E167" i="2"/>
  <c r="E162" i="2"/>
  <c r="E39" i="6"/>
  <c r="E118" i="2"/>
  <c r="D35" i="6"/>
  <c r="E35" i="6" s="1"/>
  <c r="E37" i="6"/>
  <c r="B61" i="6"/>
  <c r="E42" i="6" s="1"/>
  <c r="D106" i="2"/>
  <c r="C41" i="6" l="1"/>
  <c r="E165" i="2"/>
  <c r="I42" i="6"/>
  <c r="E36" i="6"/>
  <c r="I36" i="6"/>
  <c r="J88" i="2"/>
  <c r="E160" i="2"/>
  <c r="E30" i="6"/>
  <c r="E87" i="2"/>
  <c r="L3" i="12" s="1"/>
  <c r="C67" i="6"/>
  <c r="E166" i="2"/>
  <c r="I47" i="6" s="1"/>
  <c r="E164" i="2" l="1"/>
  <c r="I41" i="6"/>
  <c r="E41" i="6"/>
  <c r="J87" i="2"/>
  <c r="I40" i="6" s="1"/>
  <c r="C40" i="6"/>
  <c r="E89" i="2"/>
  <c r="G90" i="2" s="1"/>
  <c r="L6" i="12"/>
  <c r="H90" i="2" s="1"/>
  <c r="E163" i="2" l="1"/>
  <c r="E171" i="2" s="1"/>
  <c r="I49" i="6" s="1"/>
  <c r="E40" i="6"/>
  <c r="E43" i="6" s="1"/>
  <c r="C66" i="6" s="1"/>
  <c r="C72" i="6" s="1"/>
  <c r="B12" i="12" s="1"/>
  <c r="J89" i="2"/>
  <c r="B77" i="6" l="1"/>
  <c r="B80" i="6"/>
  <c r="B79" i="6"/>
  <c r="B78" i="6"/>
  <c r="B8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Thomas Gscheider</author>
  </authors>
  <commentList>
    <comment ref="I26" authorId="0" shapeId="0" xr:uid="{00000000-0006-0000-0600-000001000000}">
      <text>
        <r>
          <rPr>
            <b/>
            <sz val="9"/>
            <color indexed="81"/>
            <rFont val="Tahoma"/>
            <family val="2"/>
          </rPr>
          <t xml:space="preserve">gewichtete Buchungszeit inkl Ferienbuchungen
</t>
        </r>
        <r>
          <rPr>
            <sz val="9"/>
            <color indexed="81"/>
            <rFont val="Tahoma"/>
            <family val="2"/>
          </rPr>
          <t xml:space="preserve">
</t>
        </r>
      </text>
    </comment>
    <comment ref="I27" authorId="0" shapeId="0" xr:uid="{00000000-0006-0000-0600-000002000000}">
      <text>
        <r>
          <rPr>
            <b/>
            <sz val="9"/>
            <color indexed="81"/>
            <rFont val="Tahoma"/>
            <family val="2"/>
          </rPr>
          <t>Gesamtpersonalwochenstunden, Günstigkeitsregelung beachten</t>
        </r>
        <r>
          <rPr>
            <sz val="9"/>
            <color indexed="81"/>
            <rFont val="Tahoma"/>
            <family val="2"/>
          </rPr>
          <t xml:space="preserve">
</t>
        </r>
      </text>
    </comment>
  </commentList>
</comments>
</file>

<file path=xl/sharedStrings.xml><?xml version="1.0" encoding="utf-8"?>
<sst xmlns="http://schemas.openxmlformats.org/spreadsheetml/2006/main" count="766" uniqueCount="583">
  <si>
    <t>Münchner Förderformel (MFF);</t>
  </si>
  <si>
    <t xml:space="preserve">Trägername </t>
  </si>
  <si>
    <t>Einrichtungsnummer</t>
  </si>
  <si>
    <t>Nein</t>
  </si>
  <si>
    <t>Grunddaten</t>
  </si>
  <si>
    <t>Faktoren</t>
  </si>
  <si>
    <t xml:space="preserve">Faktor-Wertansatz </t>
  </si>
  <si>
    <r>
      <t>Faktor e</t>
    </r>
    <r>
      <rPr>
        <sz val="8"/>
        <rFont val="Arial"/>
        <family val="2"/>
      </rPr>
      <t>allg</t>
    </r>
  </si>
  <si>
    <r>
      <t>Faktor e</t>
    </r>
    <r>
      <rPr>
        <sz val="8"/>
        <rFont val="Arial"/>
        <family val="2"/>
      </rPr>
      <t xml:space="preserve">ausfall </t>
    </r>
  </si>
  <si>
    <r>
      <t>Faktor e</t>
    </r>
    <r>
      <rPr>
        <sz val="8"/>
        <rFont val="Arial"/>
        <family val="2"/>
      </rPr>
      <t>standort</t>
    </r>
  </si>
  <si>
    <t>Sachmittel estandort</t>
  </si>
  <si>
    <r>
      <t>Faktor e</t>
    </r>
    <r>
      <rPr>
        <sz val="8"/>
        <rFont val="Arial"/>
        <family val="2"/>
      </rPr>
      <t>öff</t>
    </r>
  </si>
  <si>
    <r>
      <t>Faktor kf</t>
    </r>
    <r>
      <rPr>
        <sz val="8"/>
        <rFont val="Arial"/>
        <family val="2"/>
      </rPr>
      <t xml:space="preserve">u3 </t>
    </r>
  </si>
  <si>
    <r>
      <t>Faktor kfkont</t>
    </r>
    <r>
      <rPr>
        <sz val="8"/>
        <rFont val="Arial"/>
        <family val="2"/>
      </rPr>
      <t xml:space="preserve"> </t>
    </r>
  </si>
  <si>
    <t xml:space="preserve">Eintragungen bitte nur in weiße Felder </t>
  </si>
  <si>
    <t>Träger der Einrichtung:</t>
  </si>
  <si>
    <t>Einrichtungsstraße:</t>
  </si>
  <si>
    <t>Einrichtungsnummer:</t>
  </si>
  <si>
    <t xml:space="preserve">Standortfaktor (Abgleich gültiger Straßenliste Standortadressen) </t>
  </si>
  <si>
    <t>Berechnung der Personalstunden bei einem besseren Anstellungsschlüssel (AS) von 1 :10,5</t>
  </si>
  <si>
    <t>Eingabe Träger</t>
  </si>
  <si>
    <t>Übertrag aus KiBiG.web – Antrag auf Abschlagszahlungen</t>
  </si>
  <si>
    <t>Gesamtpersonalwochenstunden:  Achtung Günstigkeitsregelung!</t>
  </si>
  <si>
    <t>errechnet sich automatisch</t>
  </si>
  <si>
    <t>zusätzliche Personalwochenstunden</t>
  </si>
  <si>
    <t xml:space="preserve"> </t>
  </si>
  <si>
    <t>diese Personalkosten können auf die Faktoren eausfall, estandort, eöff, kfU3, kfkont verteilt werden</t>
  </si>
  <si>
    <t>Summe MFF-Förderung nach Faktoren</t>
  </si>
  <si>
    <t>MFF-Faktor</t>
  </si>
  <si>
    <t>Multiplikator</t>
  </si>
  <si>
    <t>Höchstbetrag je Faktor pro Jahr</t>
  </si>
  <si>
    <t>tatsächliche
Kosten je Faktor</t>
  </si>
  <si>
    <t>tatsächliche vorläufige Förderung je Faktor</t>
  </si>
  <si>
    <r>
      <t xml:space="preserve">Faktor </t>
    </r>
    <r>
      <rPr>
        <sz val="10"/>
        <rFont val="Arial"/>
        <family val="2"/>
      </rPr>
      <t>e</t>
    </r>
    <r>
      <rPr>
        <sz val="8"/>
        <rFont val="Arial"/>
        <family val="2"/>
      </rPr>
      <t>standort</t>
    </r>
  </si>
  <si>
    <t>Sachkosten Faktor estandort</t>
  </si>
  <si>
    <t>max. 0,15</t>
  </si>
  <si>
    <t>Faktor m</t>
  </si>
  <si>
    <t>vgl. Hilfstabelle</t>
  </si>
  <si>
    <t xml:space="preserve">Summe Münchner Förderformel </t>
  </si>
  <si>
    <t>Hilfstabelle zur Berechnung des Faktors Miete</t>
  </si>
  <si>
    <t>Krippenplätze</t>
  </si>
  <si>
    <t>Plätze für Schulkinder</t>
  </si>
  <si>
    <t>Berechnung des Faktors Miete</t>
  </si>
  <si>
    <t>Faktor Miete</t>
  </si>
  <si>
    <t>Berechnung vorläufiger Zuschuss aus Förderformel</t>
  </si>
  <si>
    <t>Summe Förderfaktoren, inklusive Miete</t>
  </si>
  <si>
    <t>Arbeitsmarktzulage</t>
  </si>
  <si>
    <t>MFF-Faktoren (90%)</t>
  </si>
  <si>
    <t>Basiswert</t>
  </si>
  <si>
    <t>AS</t>
  </si>
  <si>
    <t>m platz u3</t>
  </si>
  <si>
    <t>Mietkostenpauschale in Euro pro Kind/Platz für unter 3-Jährige</t>
  </si>
  <si>
    <t>m platz ü3</t>
  </si>
  <si>
    <t>Mietkostenpauschale in Euro pro Kind/Platz für über 3-Jährige Kiga</t>
  </si>
  <si>
    <t>m platz ü3 Hort</t>
  </si>
  <si>
    <t>Mietkostenpauschale in Euro pro Kind/Platz für über 3-Jährige Hort</t>
  </si>
  <si>
    <t>m Altersgemischt</t>
  </si>
  <si>
    <t>Mietkostenpauschale in Euro pro Kind/Platz für über 3-Jährige Altersgemischt</t>
  </si>
  <si>
    <t>Gesamtförderung</t>
  </si>
  <si>
    <t>S8a</t>
  </si>
  <si>
    <t>Summe</t>
  </si>
  <si>
    <t>Ausgleich S8b</t>
  </si>
  <si>
    <t>Gesamtsumme (MFF Faktoren, AMZ; Ausgleich S8b)</t>
  </si>
  <si>
    <t>Auszahlungsbeträge-Bescheid</t>
  </si>
  <si>
    <t>Trägeranschrift</t>
  </si>
  <si>
    <t>1. Angaben zum Träger und zur Kindertageseinrichtung</t>
  </si>
  <si>
    <t>Bank</t>
  </si>
  <si>
    <t>IBAN</t>
  </si>
  <si>
    <t>Telefonnummer</t>
  </si>
  <si>
    <t>Berechnung</t>
  </si>
  <si>
    <t>Erklärungen</t>
  </si>
  <si>
    <t>Einverständniserklärung</t>
  </si>
  <si>
    <t>Sämtliche Einnahmen aus der Münchner Förderformel werden für den Betrieb der Kindertageseinrichtung entsprechend den Vorgaben der aktuell gültigen Zuschussrichtlinien der Münchner Förderformel verwendet und nicht zur Deckung anderer Ausgaben oder zur Tilgung von Verbindlichkeiten herangezogen. Werden Mittel für andere Zwecke verwendet, entfällt die Förderung und alle über die gesetzliche Mindestförderung hinausgehenden Mittel sind zurück zu zahlen (auflösende Bedingung).</t>
  </si>
  <si>
    <t>Versicherung zur Mittelverwendung</t>
  </si>
  <si>
    <t>Erklärung</t>
  </si>
  <si>
    <t>aktuelle pädagogische Konzeption</t>
  </si>
  <si>
    <r>
      <t xml:space="preserve">konzeptionelle Darstellung zum Faktor </t>
    </r>
    <r>
      <rPr>
        <b/>
        <sz val="11"/>
        <color indexed="8"/>
        <rFont val="Arial"/>
        <family val="2"/>
      </rPr>
      <t>e</t>
    </r>
    <r>
      <rPr>
        <b/>
        <sz val="9"/>
        <color indexed="8"/>
        <rFont val="Arial"/>
        <family val="2"/>
      </rPr>
      <t>standort</t>
    </r>
  </si>
  <si>
    <t>Kooperationsvereinbarung mit Unternehmen, falls Belegrechte mit Drittmitteln finanziert werden</t>
  </si>
  <si>
    <t>Mietvertrag oder Erbpachtvertrag</t>
  </si>
  <si>
    <t>Nachweis der Miet-/Erbpachtzinszahlung</t>
  </si>
  <si>
    <t>Untermietvertrag</t>
  </si>
  <si>
    <r>
      <t>Ort, Datum</t>
    </r>
    <r>
      <rPr>
        <sz val="12"/>
        <color indexed="8"/>
        <rFont val="Arial"/>
        <family val="2"/>
      </rPr>
      <t xml:space="preserve"> </t>
    </r>
    <r>
      <rPr>
        <sz val="9"/>
        <color indexed="8"/>
        <rFont val="Arial"/>
        <family val="2"/>
      </rPr>
      <t>Unterschrift der Trägervertretung</t>
    </r>
  </si>
  <si>
    <t>Anzahl d. Fördermonate:</t>
  </si>
  <si>
    <t>Zusätzliche Personalwochenstunden über AS 1:10,5</t>
  </si>
  <si>
    <t>KiBiG.web ID</t>
  </si>
  <si>
    <t>1.</t>
  </si>
  <si>
    <t>2.</t>
  </si>
  <si>
    <t>3.</t>
  </si>
  <si>
    <t>Abgleich</t>
  </si>
  <si>
    <t>4.</t>
  </si>
  <si>
    <t>Anleitung</t>
  </si>
  <si>
    <t>für Kindertageseinrichtungen in freigemeinnütziger und sonstiger Trägerschaft gemäß der aktuell gültigen Zuschussrichtlinie zur MFF</t>
  </si>
  <si>
    <t xml:space="preserve">Anzahl der beantragten Fördermonate </t>
  </si>
  <si>
    <t>geplante Schließtage (ohne Fortbildungstage)</t>
  </si>
  <si>
    <t>Auswahlfeld 1</t>
  </si>
  <si>
    <t>Auswahlfeld 2</t>
  </si>
  <si>
    <t>Anzahl der Kinder</t>
  </si>
  <si>
    <t>Buchungszeit 
in Stunden</t>
  </si>
  <si>
    <t xml:space="preserve">Buchungszeitfaktor
(automatisch) </t>
  </si>
  <si>
    <t>berechnete BayKiBiG-Förderung</t>
  </si>
  <si>
    <t>5.</t>
  </si>
  <si>
    <t>Zuordnung der geplanten Personalkosten - definiert nach Faktoren</t>
  </si>
  <si>
    <t>Höchstbetrag nach Wertansatz</t>
  </si>
  <si>
    <t xml:space="preserve">Summen </t>
  </si>
  <si>
    <t>6.</t>
  </si>
  <si>
    <t>Beantragung Faktor estandort:</t>
  </si>
  <si>
    <t xml:space="preserve">
</t>
  </si>
  <si>
    <t>7.</t>
  </si>
  <si>
    <t>Beantragung Faktor Miete</t>
  </si>
  <si>
    <t>8.</t>
  </si>
  <si>
    <t>Beantragung der Ausgleichszahlung S8b für Kindertageseinrichtungen mit besonderem Betreuungsauftrag</t>
  </si>
  <si>
    <t>Faktor</t>
  </si>
  <si>
    <t xml:space="preserve">geplante Sachmittel in €
</t>
  </si>
  <si>
    <t>Ja / Nein Abfragen</t>
  </si>
  <si>
    <t>Ja</t>
  </si>
  <si>
    <t>Varianten</t>
  </si>
  <si>
    <t>-------------------------------</t>
  </si>
  <si>
    <t>Gewichtungsfaktoren Ü3</t>
  </si>
  <si>
    <t>----------------</t>
  </si>
  <si>
    <t>Anzahl der kfkontkinder</t>
  </si>
  <si>
    <t>Nach Verteilung verbleibender Restbetrag für NN-Kräfte</t>
  </si>
  <si>
    <t>Berechnung Abschlagszahlungsbeträge gesamt 90%</t>
  </si>
  <si>
    <t>Summe (Gesamt AZ 90%)</t>
  </si>
  <si>
    <t>Ziffer</t>
  </si>
  <si>
    <t>Betrag:</t>
  </si>
  <si>
    <t>kein Standort</t>
  </si>
  <si>
    <t>Schließtage (ohne Fortbildungstage)</t>
  </si>
  <si>
    <r>
      <t>Anzahl</t>
    </r>
    <r>
      <rPr>
        <sz val="11"/>
        <color indexed="8"/>
        <rFont val="Arial"/>
        <family val="2"/>
      </rPr>
      <t xml:space="preserve"> Kinder mit besonderem Förderbedarf (Kont-Plätze) </t>
    </r>
  </si>
  <si>
    <t>gewichtete Buchungszeit: Achtung Günstigkeitsregelung!</t>
  </si>
  <si>
    <t>Übertrag aus KiBiG.web – Bewilligung BayKiBiG-AZ</t>
  </si>
  <si>
    <t>Übertrag aus Antrag</t>
  </si>
  <si>
    <t xml:space="preserve">Altersgemischte Plätze </t>
  </si>
  <si>
    <t>Kindergartenplätze</t>
  </si>
  <si>
    <t>Der Antrag ist nur in den weißen Feldern befüllbar.</t>
  </si>
  <si>
    <t>Ziffer :</t>
  </si>
  <si>
    <t xml:space="preserve">Ziffer : </t>
  </si>
  <si>
    <t>Erklärung zur Vergütung der Mitarbeiterinnen und Mitarbeiter der Kindertageseinrichtung</t>
  </si>
  <si>
    <t>Bitte füllen Sie alle weißen Felder - soweit zutreffend - aus!</t>
  </si>
  <si>
    <t>Dieser Antrag ist</t>
  </si>
  <si>
    <r>
      <t>1.</t>
    </r>
    <r>
      <rPr>
        <b/>
        <sz val="11"/>
        <rFont val="Arial"/>
        <family val="2"/>
      </rPr>
      <t xml:space="preserve"> per E-Mail</t>
    </r>
    <r>
      <rPr>
        <sz val="11"/>
        <rFont val="Arial"/>
        <family val="2"/>
      </rPr>
      <t xml:space="preserve"> an zuschuss.kita.rbs@muenchen.de und</t>
    </r>
  </si>
  <si>
    <t>zu senden.</t>
  </si>
  <si>
    <t>E-Mail-Adresse</t>
  </si>
  <si>
    <t>Kinderkrippenplätze laut Betriebserlaubnis</t>
  </si>
  <si>
    <t>Kindergartenplätze laut Betriebserlaubnis</t>
  </si>
  <si>
    <t>Plätze für Schulkinder laut Betriebserlaubnis</t>
  </si>
  <si>
    <t>altersgemischte Plätze laut Betriebserlaubnis</t>
  </si>
  <si>
    <t xml:space="preserve">
aktuelle monatliche Kaltmiete ohne Nebenkosten (abzüglich Untermieteinnahmen)   </t>
  </si>
  <si>
    <t>Variante 1 Eintrag U3-Kinder</t>
  </si>
  <si>
    <t>Variante 2 Eintrag Ü3-Kinder</t>
  </si>
  <si>
    <t>Berechnung der BayKiBiG-Förderung U3-Kinder oder Ü3-Kinder</t>
  </si>
  <si>
    <t>Gewichtungsfaktor der U3-Kinder</t>
  </si>
  <si>
    <t>Gewichtungsfaktor der Ü3-Kinder</t>
  </si>
  <si>
    <t>Folgende Förderfaktoren
werden beantragt:</t>
  </si>
  <si>
    <t>Wird die Arbeitsmarktzulage gemäß dem Informationsschreiben tatsächlich ausbezahlt?</t>
  </si>
  <si>
    <t>Gesamtanzahl der Erzieherinnen
oder Erzieher</t>
  </si>
  <si>
    <t>Ziffer:</t>
  </si>
  <si>
    <t>Ausschnitt aus Abrechnungsprogramm KiBiG.web</t>
  </si>
  <si>
    <t>BayKiBiG-Förderung U3 Kinder für kfU3</t>
  </si>
  <si>
    <r>
      <t>Faktor kf</t>
    </r>
    <r>
      <rPr>
        <sz val="9"/>
        <rFont val="Arial"/>
        <family val="2"/>
      </rPr>
      <t>U</t>
    </r>
    <r>
      <rPr>
        <sz val="8"/>
        <rFont val="Arial"/>
        <family val="2"/>
      </rPr>
      <t xml:space="preserve">3 </t>
    </r>
  </si>
  <si>
    <r>
      <t>Faktor kf</t>
    </r>
    <r>
      <rPr>
        <sz val="9"/>
        <rFont val="Arial"/>
        <family val="2"/>
      </rPr>
      <t>kont</t>
    </r>
    <r>
      <rPr>
        <sz val="8"/>
        <rFont val="Arial"/>
        <family val="2"/>
      </rPr>
      <t xml:space="preserve"> </t>
    </r>
  </si>
  <si>
    <t>Angabe nach welchem Hausregelwerk/Betriebsvereinbarung oder Tarifvertrag vergütet wird (genaue Bezeichnung)</t>
  </si>
  <si>
    <t xml:space="preserve">Faktor Ausbildung </t>
  </si>
  <si>
    <t>Art der Ausbildung</t>
  </si>
  <si>
    <t>Grunddaten Abfrage estandort</t>
  </si>
  <si>
    <t>Beantragung des Faktors estandort in Höhe des Vorjahres?</t>
  </si>
  <si>
    <t>Fachkraftquote eingehalten</t>
  </si>
  <si>
    <t>Gesamtsumme</t>
  </si>
  <si>
    <t>Berechnung Arbeitgeberaufwand Faktor Ausbildung</t>
  </si>
  <si>
    <t>Pauschale je Ausbildungszweig</t>
  </si>
  <si>
    <t>Erfahrungsstufe</t>
  </si>
  <si>
    <t>anwesend im BWZ</t>
  </si>
  <si>
    <t>Anzahl Monate BWZ</t>
  </si>
  <si>
    <t>wöchentliche Arbeitszeit in Std.
(WAZ)</t>
  </si>
  <si>
    <t>von 
Monat</t>
  </si>
  <si>
    <t>bis 
Monat</t>
  </si>
  <si>
    <t>Vergütungsgruppe</t>
  </si>
  <si>
    <t>Arbeitgeberaufwand
inkl. SV-Anteil</t>
  </si>
  <si>
    <t>Personal-ID / Personal-Nr.</t>
  </si>
  <si>
    <t>11.</t>
  </si>
  <si>
    <t>Zusatzförderung KiTZ</t>
  </si>
  <si>
    <t>Beantragung der Zusatzförderung für anerkannte KiTZ</t>
  </si>
  <si>
    <t>9.</t>
  </si>
  <si>
    <t xml:space="preserve">10. </t>
  </si>
  <si>
    <t>12.</t>
  </si>
  <si>
    <t>Die Teilnahme an dem bereit gestellten Online-Anmeldeprogramm kitafinder+ für die Kindertageseinrichtung liegt vor. Die Regelungen der Kooperationsvereinbarungen werden eingehalten.</t>
  </si>
  <si>
    <t>a)</t>
  </si>
  <si>
    <t>b)</t>
  </si>
  <si>
    <t>c)</t>
  </si>
  <si>
    <t>d)</t>
  </si>
  <si>
    <t>e)</t>
  </si>
  <si>
    <t>f)</t>
  </si>
  <si>
    <t>g)</t>
  </si>
  <si>
    <t>h)</t>
  </si>
  <si>
    <t>i)</t>
  </si>
  <si>
    <t>j)</t>
  </si>
  <si>
    <t>bei teilausgelasteten Kindertageseinrichtungen an den vom Referat für Bildung und Sport initiierten trägerübergreifenden Versorgungsrunden zur Platzbedarfsdeckung verpflichtend teilzunehmen. Nähere Details zum Prozess „Versorgung der Kinder“ sind in der jeweils gültigen Fassung auf der Internetseite zur Münchner Förderformel hinterlegt.</t>
  </si>
  <si>
    <t>im Internet die aktuelle pädagogische Konzeption der Kindertageseinrichtung und die aktuellen Elternentgelte zu veröffentlichen sowie im Falle der Förderung in ihrer bzw. seiner Öffentlichkeitsarbeit die finanzielle Beteiligung der Stadt ausreichend zu berücksichtigen. Dabei muss grundsätzlich neben dem Schriftzug „Gefördert durch das Referat für Bildung und Sport der Landeshauptstadt München" auch das städtische Logo in angemessener Größe auf Einladungskarten, Plakaten, Programmheften und auf der Internetseite erscheinen.</t>
  </si>
  <si>
    <t>vor der Aufnahme von Kindern in der Kindertageseinrichtung die Eltern schriftlich unter Verwendung der von der Stadt bereitgestellten Informationsunterlagen über die Fördermöglichkeiten der Elternentgeltermäßigung zu informieren und auf Wunsch der Personensorgeberechtigten unter Vorlage der Einkommensberechnung des Referates für Bildung und Sport, Geschäftsbereich KITA, Zentrale Gebührenstelle bzw. der Nachweise für die Zweitkindermäßigung bzw. des Bescheids über die Erstattung des Elternentgeltes für das Kind mit der Ordnungsnummer 3 und der weiteren Kinder ab Ordnungsnummer 4 vom Referat für Bildung und Sport eine entsprechende Reduzierung der Elternentgelte vorzunehmen.</t>
  </si>
  <si>
    <t>im Förderzeitraum im jährlichen Durchschnitt einen Anstellungsschlüssel in der Einrichtung vorzuweisen, der 0,5 besser ist als der jeweils gültige Mindestanstellungsschlüssel nach § 17 AVBayKiBiG, wobei Ferien- und Kurzzeitbuchungen zu berücksichtigen sind und insbesondere die Fachkraftquote eingehalten sein muss.</t>
  </si>
  <si>
    <t>das in der geförderten Kindertageseinrichtung eingesetztes Personal nach § 16 AVBayKiBiG in das KiBiG.web einzutragen, wobei für eine Beschäftigte bzw. einen Beschäftigten in allen Einrichtungen eines Trägers eine identische Personal-ID zu verwenden ist.</t>
  </si>
  <si>
    <t>bei Bedarf und zur Rechtsanspruchserfüllung - insbesondere in Stadtbezirken mit hohem Bedarf nach Abschluss der Erstvergabephase - Kinder, die durch die Elternberatungsstelle des Referats für Bildung und Sport vermittelt werden, aufzunehmen. Die Aufnahme von Kindern über die eigene Warteliste bleibt davon unberührt. Hierbei erfolgt in Abstimmung mit der Elternberatungsstelle eine Belegung bis zu einem Anstellungsschlüssel von 0,5 besser als der jeweils gültige Mindestanstellungsschlüssel nach § 17 AVBayKiBiG im Rahmen der anerkannt belegbaren Plätze. Die anerkannt belegbaren Plätze ergeben sich über die Auswertung der Online-Erhebung.</t>
  </si>
  <si>
    <t>Die Trägerin bzw. der Träger versichert, dass es sich nicht um ein Mietverhältnis handelt, bei welchem eine Beteiligung
• a) des Mieters und/oder dessen Angehörigen am Vermieter oder dem Eigentum
• b) des Vermieters und/ oder dessen Angehörigen am Mieter
vorliegt.</t>
  </si>
  <si>
    <t>Übersicht der geltenden Elternentgelte einschließlich aller zusätzlichen Entgelte.</t>
  </si>
  <si>
    <t>durchschnittliche Fachkraftwochenstunden</t>
  </si>
  <si>
    <t>Fachkraftquote für AS 1:10,5 eingehalten</t>
  </si>
  <si>
    <t>Faktor Ausbildung</t>
  </si>
  <si>
    <t>Übertrag aus KiBiG.web- Bewilligung BayKiBiG-AZ</t>
  </si>
  <si>
    <t>Höhe der Pauschalen pro Monat</t>
  </si>
  <si>
    <t>Vergütung</t>
  </si>
  <si>
    <t>Münchenzulage</t>
  </si>
  <si>
    <t>Gerundet:</t>
  </si>
  <si>
    <t>Anmerkungen:</t>
  </si>
  <si>
    <t>SPS 1. Jahr</t>
  </si>
  <si>
    <t>SPS 2. Jahr</t>
  </si>
  <si>
    <t>Monate</t>
  </si>
  <si>
    <t>WAZ (19,5)</t>
  </si>
  <si>
    <t>Assistenzkraft 1. Jahr</t>
  </si>
  <si>
    <t>Assistenzkraft 2. Jahr</t>
  </si>
  <si>
    <t>Register -  Grunddaten_Antrag</t>
  </si>
  <si>
    <t>1 - 11</t>
  </si>
  <si>
    <t>12 - 15</t>
  </si>
  <si>
    <t>Betreuungsbeginn</t>
  </si>
  <si>
    <t>Anzahl der anwesenden Monate</t>
  </si>
  <si>
    <t>Liegt die Einrichtung im Sozialindex nach der aktuell gültigen Mitteilung?</t>
  </si>
  <si>
    <t>Beantragung Sachmittel zur Umsetzung des KiTZ-Konzeptes</t>
  </si>
  <si>
    <t>Ausgleich S8b für Kindertageseinrichtungen mit bes. Betreuungsauftrag</t>
  </si>
  <si>
    <t>Förderung KiTZ</t>
  </si>
  <si>
    <t>Register - Beantragung Förderung</t>
  </si>
  <si>
    <t>Werden in der Kindertageseinrichtung überwiegend Ü3-Kinder (Gewichtungsfaktoren 1,0; 1,2; 1,3; 4,5 (Ü3)) betreut, dann wählen Sie die Variante 1: Eintrag der U3-Kinder.</t>
  </si>
  <si>
    <t>Werden in der Kindertageseinrichtung überwiegend U3-Kinder (Gewichtungsfaktoren 2,0; 4,5 (U3)) betreut, dann wählen Sie die Variante 2: Eintrag der U3-Kinder.</t>
  </si>
  <si>
    <t>Geben Sie im Betreff der E-Mail die Einrichtungstraße mit Hausnummer und Einrichtungsnummer an. Die Zusendung der Datei ist mit Kennwortschutz möglich. Das Kennwort teilen Sie uns bitte gesondert mit.</t>
  </si>
  <si>
    <t xml:space="preserve">zuschuss.kita.rbs@muenchen.de </t>
  </si>
  <si>
    <t>https://www.muenchen.de/rathaus/Stadtverwaltung/Referat-fuer-Bildung-und-Sport/Kindertageseinrichtungen/muenchner-foerderformel/formblaetter-traeger.html</t>
  </si>
  <si>
    <t>Grund</t>
  </si>
  <si>
    <t>BSA-Nachweis</t>
  </si>
  <si>
    <t>Übergangslösung</t>
  </si>
  <si>
    <t>Auswahlfeld kfkont-BSA Nachweis, kfkont-Übergangslösung</t>
  </si>
  <si>
    <t>Berechnung der vorhandenen zusätzlichen Personalwochenstunden (Fachpersonal gemäß § 16 AVBayKiBiG) über AS 1 : 10,5:</t>
  </si>
  <si>
    <t>berechneter Vergleichswert aus den ermittelten Personalstunden Fachpersonal §16 AVBayKiBiG und dem o. g. Vergleichswert S8a</t>
  </si>
  <si>
    <t>JSZ 1/12 von 82,14% berücksichtigt</t>
  </si>
  <si>
    <t>JSZ 1/12 von 79,51% berücksichtigt</t>
  </si>
  <si>
    <t xml:space="preserve">
monatlicher Pauschalbetrag (80 %) automatisch festgelegt
</t>
  </si>
  <si>
    <t>bei Tätigkeiten, die sonstige berufliche oder ehrenamtliche Beaufsichtigung, Betreuung, Erziehung oder Ausbildung Minderjähriger umfassen oder die in vergleichbarer Weise geeignet sind, Kontakt zu Minderjährigen aufzunehmen, die Vorlage eines erweiterten Führungszeugnisses zu verlangen. Vor Beginn einer entsprechenden Fördermaßnahme versichert die Antragstellerin bzw. der Antragssteller gegenüber der zuwendungsgebenden Dienststelle, dass die Vorlage eines erweiterten Führungszeugnisses erfolgte und sich keine Anhaltspunkte für Zweifel an der persönlichen Eignung der eingesetzten Personen ergeben haben sowie dass dies zukünftig sichergestellt ist und erweiterte Führungszeugnisse in regelmäßigen Abständen erneut angefordert sowie geprüft werden.</t>
  </si>
  <si>
    <t>Die einzelnen Register sind in der ersten Spalte (A) in einzelnen Zeilen mit Ziffern gekennzeichnet, für die im Folgenden Ausfüllhinweise und Erklärungen beschrieben werden.</t>
  </si>
  <si>
    <t>Hier erfolgt eine automatische Berechnung des Faktors Miete aufgrund der Angaben im Register „Grunddaten_Antrag“: Kaltmiete (Ziffer 17), Fördermonate (Ziffer 18) und Plätzen laut aktuell gültiger Betriebserlaubnis (Ziffern 12-15).</t>
  </si>
  <si>
    <t>Die Landeshauptstadt München beabsichtigt, die geltende Förderrichtlinie jährlich zu evaluieren, ob die Höhe der Förderung sowie die Verteilung den Zielen der Landeshauptstadt München entspricht. Der Träger erklärt sich bereit nur zu diesem Zweck, die vollständige Einnahmen- und Kostenstruktur der Kindertageseinrichtung im Förderzeitraum zur Verfügung zu stellen.</t>
  </si>
  <si>
    <t>keine verfassungsfeindlichen, insbesondere keine rassistischen, gemäß der „Arbeitsdefinition Antisemitismus“ antisemitischen, muslimfeindlichen oder antidemokratischen Inhalte zu vertreten. (siehe Formulare und Informationen unter folgendem Link)</t>
  </si>
  <si>
    <t>Es gilt die Zuschussrichtlinie vom 06.11.2019.</t>
  </si>
  <si>
    <t xml:space="preserve">Die Zuschussrichtlinie, Informationsschreiben und Hinweisblätter sind  unter dem folgenden Link abrufbar:
  </t>
  </si>
  <si>
    <t>Tragen Sie die jeweiligen Platzzahlen der aktuell gültigen Betriebserlaubnis ein. Prüfen Sie auch Ihre Eintragungen im KiBiG.web unter "Stammdaten der Kindertageseinrichtung".</t>
  </si>
  <si>
    <t xml:space="preserve">Tragen Sie die genaue Bezeichnung Ihres verwendeten Vergütungssystems ein. Damit ist Ihre Hausregelung/Betriebsvereinbarung oder Tarifvertrag gemeint, nach welchem Sie Ihre fest angestellten Mitarbeiterinnen und Mitarbeiter in der Kindertageseinrichtung vergüten.  </t>
  </si>
  <si>
    <t>Wird der Faktor estandort seit dem BWZ 2019 gewährt?</t>
  </si>
  <si>
    <t>Wird eines der  Übergangsjahre für die Gewährung des Faktors estandort beantragt?</t>
  </si>
  <si>
    <t>Für die Beantragung der Übergangsjahre ist jeweils eine kurze Begründung mit den Antragsunterlagen vorzulegen</t>
  </si>
  <si>
    <t>Welches Übergangsjahr wird für den Faktor estandort beantragt?</t>
  </si>
  <si>
    <t>Die pädagogische Konzeption ist immer bei Änderungen vorzulegen.</t>
  </si>
  <si>
    <t>Übergangsjahre estandort</t>
  </si>
  <si>
    <t>Erklärungen zu den allgemeinen Fördervoraussetzungen gemäß Ziffer 2.1 der aktuellen Zuschussrichtlinie vom 06.11.2019</t>
  </si>
  <si>
    <t>Ausgleichszahlung</t>
  </si>
  <si>
    <t>Ausgleichszahlung wurde beantragt</t>
  </si>
  <si>
    <t>Ausgleichszahlung wurde nicht beantragt</t>
  </si>
  <si>
    <t>Ausgleichszahlung wird beantragt?</t>
  </si>
  <si>
    <t>2. Ausgleich Beitragsentlastung: Differenzzahlung für die Elternentgelte (Faktor Ab)</t>
  </si>
  <si>
    <t>3. Angaben zum Faktor estandort</t>
  </si>
  <si>
    <t>3.1 Erstmalige Beantragung des Faktors estandort</t>
  </si>
  <si>
    <t>3.3 Neue Förderlaufzeit oder Beantragung eines der Übergangsjahre</t>
  </si>
  <si>
    <t>4. Angaben zum Faktor kfkont</t>
  </si>
  <si>
    <t>Päd. Personalkosten</t>
  </si>
  <si>
    <t>korrekt</t>
  </si>
  <si>
    <t>Fachfremdes Personal</t>
  </si>
  <si>
    <t xml:space="preserve">Buchungsmonate im BWZ 
</t>
  </si>
  <si>
    <t>Berechnung eöff</t>
  </si>
  <si>
    <t>Standortfaktor</t>
  </si>
  <si>
    <t>Beantragung Übergangsjahr</t>
  </si>
  <si>
    <t>Höchstbetrag nach Berücksichtigung des Übergangsjahres</t>
  </si>
  <si>
    <t>Wird ein Übergangsjahr beantragt?</t>
  </si>
  <si>
    <t>Welches Übergangsjahr wird beantragt?</t>
  </si>
  <si>
    <t>Pauschalen S 8a - S 8b</t>
  </si>
  <si>
    <t>Jahrespauschale ohne SV-Anteil</t>
  </si>
  <si>
    <t>Jahrespauschale SV-Anteil</t>
  </si>
  <si>
    <t>Gesamtbetrag der Differenz
zw. S8a und S8b ohne 
SV-Anteil</t>
  </si>
  <si>
    <t>Berechnung unter Einbeziehung der Übergangsjahre</t>
  </si>
  <si>
    <t xml:space="preserve">Antragsdaten vom Träger </t>
  </si>
  <si>
    <t>Gew. Buchungs</t>
  </si>
  <si>
    <t>GPWS</t>
  </si>
  <si>
    <t>BayKiBiG-Wert</t>
  </si>
  <si>
    <t>Faktor eallg</t>
  </si>
  <si>
    <t xml:space="preserve">Faktor eausfall </t>
  </si>
  <si>
    <t>Faktor eöff</t>
  </si>
  <si>
    <t xml:space="preserve">Faktor kfU3 </t>
  </si>
  <si>
    <t xml:space="preserve">Faktor kfkont </t>
  </si>
  <si>
    <t>AMZ</t>
  </si>
  <si>
    <t>S8b-S8a</t>
  </si>
  <si>
    <t>KiTZ Fachkraft</t>
  </si>
  <si>
    <t xml:space="preserve">mtl. Kaltmiete </t>
  </si>
  <si>
    <t>1. AZ (25 %)</t>
  </si>
  <si>
    <t>2. AZ (25 %)</t>
  </si>
  <si>
    <t>3. AZ (25 %)</t>
  </si>
  <si>
    <t>4. AZ (25 %)</t>
  </si>
  <si>
    <t>Faktor estandort 
Personalkosten</t>
  </si>
  <si>
    <t>Sachkosten estandort</t>
  </si>
  <si>
    <t>Vergütungssystem:</t>
  </si>
  <si>
    <t>eine Schutzerklärung in Bezug auf die Lehre von L. Ron Hubbard abzugeben und einzuhalten.</t>
  </si>
  <si>
    <t>Tatsächliche Kaltmiete ohne Mietnebenkosten pro Jahr</t>
  </si>
  <si>
    <t>Förderbetrag Faktor Miete</t>
  </si>
  <si>
    <t>Gesamtsumme der beantragten MFF-Förderung</t>
  </si>
  <si>
    <t>Kaltmiete ohne Mietnebenkosten abzgl. Untermieteinnahmen</t>
  </si>
  <si>
    <t>Plätze gemäß Betriebserlaubnis</t>
  </si>
  <si>
    <t>erforderliche Personalwochenstunden für AS 1:10,5</t>
  </si>
  <si>
    <t xml:space="preserve">Schließtage    </t>
  </si>
  <si>
    <t>25-27</t>
  </si>
  <si>
    <t>28-33</t>
  </si>
  <si>
    <t>34-36</t>
  </si>
  <si>
    <t>37-39</t>
  </si>
  <si>
    <t>Geben Sie hier Ihre geplanten Schließtage (ohne Fortbildungstage) für den BWZ an. Die Schließtage sind den Stammdaten im KiBiG.web zu entnehmen.
Die Regelungen nach dem BayKiBiG für Schließ- und Fortbildungstage gelten in der MFF entsprechend.</t>
  </si>
  <si>
    <t>Aus den eingegebenen Kinderdaten erfolgt die automatische Berechnung der voraussichtlichen BayKiBiG-Förderung der U3-Kinder.</t>
  </si>
  <si>
    <t xml:space="preserve">Monate </t>
  </si>
  <si>
    <t>Höchstbetrag Faktor Miete gemäß Zuschussrichtlinie</t>
  </si>
  <si>
    <t>Die Landeshauptstadt München behält sich vor, die Belege sowie die Buchungsunterlagen bzw. einen umfassenden Verwendungsnachweis, der die Kosten und Erlöse bzw. Gesamteinnahmen und -ausgaben der Einrichtung darlegt, zu verlangen.</t>
  </si>
  <si>
    <t>( wie Essensgeld ; Spiel-/ Materialgeld; Windelgeld usw.)</t>
  </si>
  <si>
    <t>Tragen Sie die Grunddaten zu Ihren Trägerangaben und zur Kindertageseinrichtung ein.</t>
  </si>
  <si>
    <t>Tragen Sie Ihre aktuelle monatliche Kaltmiete ein. Sollten sich Änderungen im Mietverhältnis im Vergleich zu dem vergangenen Bewilligungszeitraum ergeben haben, dann reichen Sie die aktuellen Mietnachweisunterlagen ein. Das gilt insbesondere für Staffelmietverträge. Einnahmen aus einer Untervermietung sind abzuziehen.</t>
  </si>
  <si>
    <t>Die Anzahl der Fördermonate im BWZ (01.01.-31.12.) ist grundsätzlich 12. Sollte ein kürzerer Förderzeitraum bereits bekannt sein (z. B. wegen unterjähriger Eröffnung oder wegen geplanter Schließung), dann tragen Sie die entsprechende Anzahl der Fördermonate ein.</t>
  </si>
  <si>
    <t>Wählen Sie „Ja“ aus, wenn in der Kindertageseinrichtung unter dreijährige und über dreijährige Kinder betreut werden (zum Beispiel bei einem Haus für Kinder oder Kindergarten).</t>
  </si>
  <si>
    <t>Wählen Sie „Nein“ aus, wenn in der Kindertageseinrichtung nur unter dreijährige Kinder mit Gewichtungsfaktor 2,0 betreut werden (zum Beispiel in einer Kinderkrippe).</t>
  </si>
  <si>
    <t>Mit dem Auswahlfeld 2 bestimmen Sie, welche Kinderart in der Kindertageseinrichtung überwiegt.</t>
  </si>
  <si>
    <t>Hier erfolgt eine automatische Berechnung der vorhandenen zusätzlichen Personalwochenstunden des Fachpersonals nach § 16 AVBayKiBiG über dem Anstellungsschlüssel (AS) 1 : 10,5 aus den zuvor eingetragenen Angaben der BayKiBiG Bewilligung Abschlagszahlung für den BWZ. Diese zusätzlichen geplanten Personalstunden des vorhandenen Fachpersonals können für die Beantragung der MFF-Faktoren eingesetzt werden. Die Einhaltung der Fachkraftquote bezogen auf den AS 1 : 10,5 wird ermittelt (= allgemeine Fördervoraussetzung).</t>
  </si>
  <si>
    <r>
      <t>Die Fördervoraussetzungen für den Faktor e</t>
    </r>
    <r>
      <rPr>
        <sz val="9"/>
        <rFont val="Arial"/>
        <family val="2"/>
      </rPr>
      <t>allg</t>
    </r>
    <r>
      <rPr>
        <sz val="11"/>
        <rFont val="Arial"/>
        <family val="2"/>
      </rPr>
      <t xml:space="preserve"> werden hier abgefragt. Die Förderung nach dem Faktor e</t>
    </r>
    <r>
      <rPr>
        <sz val="9"/>
        <rFont val="Arial"/>
        <family val="2"/>
      </rPr>
      <t>allg</t>
    </r>
    <r>
      <rPr>
        <sz val="11"/>
        <rFont val="Arial"/>
        <family val="2"/>
      </rPr>
      <t xml:space="preserve"> wird aufgrund der hier gemachten Angaben gewährt.</t>
    </r>
  </si>
  <si>
    <t>Die eingetragenen geplanten Personalkosten werden automatisch mit dem jeweiligen Höchstwertansatz des jeweiligen Faktors abgeglichen.</t>
  </si>
  <si>
    <r>
      <t>Wählen Sie „Ja“ aus, wenn Sie Fortbildungskosten/Sachmittel für den Faktor e</t>
    </r>
    <r>
      <rPr>
        <sz val="9"/>
        <rFont val="Arial"/>
        <family val="2"/>
      </rPr>
      <t>standort</t>
    </r>
    <r>
      <rPr>
        <sz val="11"/>
        <rFont val="Arial"/>
        <family val="2"/>
      </rPr>
      <t xml:space="preserve"> beantragen. Ein Höchstbetrag für Sach- und Fortbildungskosten ist vorgegeben.</t>
    </r>
  </si>
  <si>
    <t>Änderungen im Mietverhältnis, insbesondere von Beteiligungsverhältnissen, sind schriftlich anzuzeigen und mit entsprechenden Nachweisen zu belegen (siehe Zuschussrichtlinie).</t>
  </si>
  <si>
    <t xml:space="preserve">Zusätzlich senden Sie die Datei an folgendes Sammelpostfach: </t>
  </si>
  <si>
    <t>Wählen Sie im ersten Schritt über den Dropdown-Button die Förderfaktoren aus, die Sie beantragen. „Ja“ bedeutet der Faktor wird beantragt. „Nein“ bedeutet der Faktor wird nicht beantragt. Erst dann berechnet sich der jeweilige Förderbetrag des jeweiligen Faktors.</t>
  </si>
  <si>
    <t>Die Arbeitsmarktzulage für Erzieherinnen bzw. Erzieher (AMZ) gewähren wir aufgrund der hier gemachten Angaben. Mit dem Dropdown-Button wählen sie aus, ob die AMZ tatsächlich an Erzieherinnen bzw. Erzieher im BWZ ausgezahlt wird.</t>
  </si>
  <si>
    <t>https://www.muenchen.de/rathaus/Stadtverwaltung/Referat-fuer-Bildung-und-Sport/Kindertageseinrichtungen/muenchner-foerderformel.html</t>
  </si>
  <si>
    <t>https://www.muenchen.de/rathaus/Stadtverwaltung/Referat-fuer-Bildung-und-Sport/Kindertageseinrichtungen/muenchner-foerderformel/wer-kann-gefoerdert-werden.html</t>
  </si>
  <si>
    <t>OptiPrax 1. Jahr (3-jährig)</t>
  </si>
  <si>
    <t>OptiPrax 1. Jahr (4-jährig)</t>
  </si>
  <si>
    <t>JSZ 1/12 von 90% berücksichtigt</t>
  </si>
  <si>
    <t>JSZ 1/12</t>
  </si>
  <si>
    <t>Januar 2021</t>
  </si>
  <si>
    <t>Februar 2021</t>
  </si>
  <si>
    <t>März 2021</t>
  </si>
  <si>
    <t>April 2021</t>
  </si>
  <si>
    <t>Mai 2021</t>
  </si>
  <si>
    <t>Juni 2021</t>
  </si>
  <si>
    <t>Juli 2021</t>
  </si>
  <si>
    <t>August 2021</t>
  </si>
  <si>
    <t>September 2021</t>
  </si>
  <si>
    <t>Oktober 2021</t>
  </si>
  <si>
    <t>November 2021</t>
  </si>
  <si>
    <t>Dezember 2021</t>
  </si>
  <si>
    <t>31. Januar 2021</t>
  </si>
  <si>
    <t>28. Februar 2021</t>
  </si>
  <si>
    <t>31. März 2021</t>
  </si>
  <si>
    <t>30. April 2021</t>
  </si>
  <si>
    <t>31. Mai 2021</t>
  </si>
  <si>
    <t>30. Juni 2021</t>
  </si>
  <si>
    <t>31. Juli 2021</t>
  </si>
  <si>
    <t>31. August 2021</t>
  </si>
  <si>
    <t>30. September 2021</t>
  </si>
  <si>
    <t>31. Oktober 2021</t>
  </si>
  <si>
    <t>30. November 2021</t>
  </si>
  <si>
    <t>Die Konzeption ist gemäß Hinweisblatt A für den Faktor estandort zu überarbeiten.</t>
  </si>
  <si>
    <t>Monate-AMZ-SV</t>
  </si>
  <si>
    <t>Hat die Einrichtung 2021 Anspruch auf den Faktor estandort?</t>
  </si>
  <si>
    <t>Beantragung der Sachmittel für KiTZ-Konzept (nur wenn im BWZ 2021 vorhanden)</t>
  </si>
  <si>
    <t>Personalkosten der KiTZ Fachkraft (nur wenn im BWZ 2021 vorhanden)</t>
  </si>
  <si>
    <r>
      <t>Die Ausgleichszahlung für die Höhergruppierung S8b in Kindertageseinrichtungen mit besonderem Betreuungsauftrag wird unter folgenden Voraussetzungen gewährt:
- die Einrichtung</t>
    </r>
    <r>
      <rPr>
        <b/>
        <sz val="11"/>
        <rFont val="Arial"/>
        <family val="2"/>
      </rPr>
      <t xml:space="preserve"> liegt</t>
    </r>
    <r>
      <rPr>
        <sz val="11"/>
        <rFont val="Arial"/>
        <family val="2"/>
      </rPr>
      <t xml:space="preserve"> - nach der aktuell gültigen Mitteilung - im Sozialindex (Ziffer 81 mit "Ja" beantworten) oder
- die Einrichtung erfüllt die Voraussetzungen für den Standortfaktor oder
- in der Durchschnittsbelegung von Oktober bis Dezember 2020 war mindestens ein Anteil von 50 Prozent der betreuten Kinder mit Migrationshintergrund, </t>
    </r>
    <r>
      <rPr>
        <b/>
        <sz val="11"/>
        <rFont val="Arial"/>
        <family val="2"/>
      </rPr>
      <t>Integration</t>
    </r>
    <r>
      <rPr>
        <sz val="11"/>
        <rFont val="Arial"/>
        <family val="2"/>
      </rPr>
      <t xml:space="preserve"> und Kontingentnachweis der BSA, vorhanden (Ziffer 82 mit "Ja" beantworten).
Bitte beachten Sie das aktuelle Informationsschreiben "Grundsätze der Vergütung". Link:</t>
    </r>
  </si>
  <si>
    <t>vorläufiger Zuschussbetrag (80%)
im BWZ 2021</t>
  </si>
  <si>
    <t>Kontoinhaber*in</t>
  </si>
  <si>
    <t>Ansprechpartner*in</t>
  </si>
  <si>
    <t>Wird der Faktor estandort im BWZ 2021 erstmalig beantragt?</t>
  </si>
  <si>
    <t>3.2 Fortsetzung der bisherigen Förderlaufzeit.
Hinweis: Die Einrichtung hat den Faktor estandort bereits seit BWZ 2019 oder 
BWZ 2020 erhalten</t>
  </si>
  <si>
    <t>3.3.1 Beantragung einer neuen Förderlaufzeit des Faktors estandort. 
Hinweis: Die Einrichtung hat den Faktor estandort seit BWZ 2018 erhalten.</t>
  </si>
  <si>
    <t>Daten aus der BayKiBiG-Bewilligung der Abschlagszahlung (AZ) 2021 aus KiBiG.web</t>
  </si>
  <si>
    <r>
      <t xml:space="preserve">Die einzutragenden Angaben entnehmen Sie aus Ihrer BayKiBiG-Abschlagszahlungsbewilligung 2021. Hierzu gehen Sie im Abrechnungsprogramm KiBiG.web  in Ihren BayKiBiG-Einzelantrag an die Landeshauptstadt München und den BayKiBiG-Gesamtantrag der Abschlagszahlung für den entsprechenden BWZ, die von der Landeshauptstadt München bewilligt wurden.
</t>
    </r>
    <r>
      <rPr>
        <b/>
        <sz val="11"/>
        <rFont val="Arial"/>
        <family val="2"/>
      </rPr>
      <t>Wo genau Sie die erforderlichen Angaben finden, ist im folgenden Screenshot beispielhaft anhand des BWZ 2018 dargestellt. Die Darstellung des BWZ 2021 ist jedoch identisch.</t>
    </r>
  </si>
  <si>
    <t>Wählen Sie das Bewilligungsjahr 2021 aus.</t>
  </si>
  <si>
    <t xml:space="preserve">Auswahlfeld 1 - Frage: Werden Ü3-Kinder betreut?
a) 
Wählen Sie "Nein" aus, wenn alle Kinder im BWZ 2021 in der BayKiBiG-Abschlagsbewilligung 2021 unter 3jährige  Kinder (U3-Kinder) sind und mit Gewichtungsfaktor 2,0 oder 4,5 (U3-Kinder) im KiBiG.web eingetragen sind. 
Die Tabelle ist dann nicht zu befüllen!
b)
Wählen Sie "Ja" aus, wenn in der BayKiBiG-Abschlagsbewilligung 2021 über 3 jährige Kinder (Ü3-Kinder) sind und mit Gewichtungsfaktor 1,0/ 1,2/1,3 oder 4,5 (Ü3-Kinder) im KiBiG.web eingetragen sind. 
Weiter zu Auswahlfeld 2
</t>
  </si>
  <si>
    <t>Auswahlfeld 2 - Eintragung in die Tabelle:
a) Variante 1 - Eintrag der U3-Kinder
Tragen Sie die Daten der U3-Kinder aus der BayKiBiG-Abschlagsbewilligung 2021 ein. Siehe Einzelantrag an die LHM.
b) Variante 2 - Eintrag der Ü3-Kinder
Tragen Sie die Daten der Ü3-Kinder aus der BayKiBiG-Abschlagsbewilligung 2021 ein. Siehe Einzelantrag an die LHM.</t>
  </si>
  <si>
    <t>geplante
Personalkosten anrechenbares fachfremdes Personal 
im BWZ 2021</t>
  </si>
  <si>
    <t>Gesamtsumme geplante
Personalkosten 
im BWZ 2021
je Faktor</t>
  </si>
  <si>
    <t>Abgleich geplante Personalkosten mit maximalen Höchstbeträgen
im BWZ 2021</t>
  </si>
  <si>
    <t>geplante
Personalkosten
(ohne AMZ)  
Fachpersonal nach § 16 AVBayKiBiG 
im BWZ 2021</t>
  </si>
  <si>
    <t>geplante Personalkosten 
(ohne AMZ) 
für NN-Kräfte 
im BWZ 2021</t>
  </si>
  <si>
    <t>Gesamtsumme geplante
Personalkosten 
im BWZ 2021
für Faktor estandort</t>
  </si>
  <si>
    <t>Abgleich geplante Personalkosten und Sachkosten mit maximalen Höchstbeträgen im BWZ 2021</t>
  </si>
  <si>
    <t>Werden Migrationskinder, Integrationskinder und Kontingentkinder von mehr als 50% der Durchschnittsbelegung von Okt. bis Dez. 2020 betreut?</t>
  </si>
  <si>
    <t>Gesamtsumme der beantragten MFF-Förderung für die Abschlagszahlung BWZ 2021</t>
  </si>
  <si>
    <r>
      <t>Berechnungsprotokoll – Anlage zum Prüfprotokoll</t>
    </r>
    <r>
      <rPr>
        <b/>
        <sz val="14"/>
        <color indexed="49"/>
        <rFont val="Arial"/>
        <family val="2"/>
      </rPr>
      <t xml:space="preserve"> </t>
    </r>
    <r>
      <rPr>
        <b/>
        <sz val="14"/>
        <rFont val="Arial"/>
        <family val="2"/>
      </rPr>
      <t>– AZ 2021</t>
    </r>
  </si>
  <si>
    <t>MFF-Faktoren, weitere Förderbestandteile</t>
  </si>
  <si>
    <t>vorläufiger Basiswert im BWZ 2021</t>
  </si>
  <si>
    <t>BayKiBiG-Grundförderung im BWZ 2021 ( Bewilligung Abschlagszahlung KiBiG.web)</t>
  </si>
  <si>
    <r>
      <t xml:space="preserve">Jahresmittelbetrag Erzieher*in S 8a </t>
    </r>
    <r>
      <rPr>
        <sz val="11"/>
        <rFont val="Arial"/>
        <family val="2"/>
      </rPr>
      <t xml:space="preserve">2020 </t>
    </r>
    <r>
      <rPr>
        <sz val="11"/>
        <color indexed="8"/>
        <rFont val="Arial"/>
        <family val="2"/>
      </rPr>
      <t>mit 39 Wochenstunden</t>
    </r>
  </si>
  <si>
    <t>M-1</t>
  </si>
  <si>
    <t>M-2</t>
  </si>
  <si>
    <t>M</t>
  </si>
  <si>
    <t>M-3</t>
  </si>
  <si>
    <t>M-4</t>
  </si>
  <si>
    <t>M-5</t>
  </si>
  <si>
    <t>M-6</t>
  </si>
  <si>
    <t>E1-E9, S2-S15</t>
  </si>
  <si>
    <t>E10-E15, S16-S18</t>
  </si>
  <si>
    <t>Berufspraktikum</t>
  </si>
  <si>
    <t>Optiprax 1. J</t>
  </si>
  <si>
    <t>Optiprax ab 2. J</t>
  </si>
  <si>
    <t>Assistenzkräfte</t>
  </si>
  <si>
    <t>SPS-Praktikum</t>
  </si>
  <si>
    <t>Kinderbetrag</t>
  </si>
  <si>
    <t>Fahrtkostenzuschuss (Monatsbeträge 2021)</t>
  </si>
  <si>
    <t>Prüferklärung</t>
  </si>
  <si>
    <t>beglaubigter Grundbuchauszug oder Katasterauszug</t>
  </si>
  <si>
    <t>Das Referat für Bildung und Sport, das Revisionsamt der Landeshauptstadt München und der Bayerische Kommunale Prüfungsverband sind berechtigt, die bestimmungsgemäße Verwendung der von der Landeshauptstadt München hingegebenen Mittel durch Einsicht in die Bücher und Belege in den Räumen des Empfängers oder in den Diensträumen der Prüfungsinstanzen nachzuprüfen. Soweit es die jeweils prüfende Stelle zur Erfüllung des Prüfungszweckes für erforderlich hält, kann die Prüfung auch auf die sonstige Geschäfts- und Wirtschaftsführung des Empfängers ausgedehnt werden.</t>
  </si>
  <si>
    <t>31. Dezember 2021</t>
  </si>
  <si>
    <t>Die Informationen zum förderfähigen Personenkreis für die Münchenzulage und den Fahrtkostenzuschuss und den jeweiligen Fördervoraussetzungen entnehmen Sie bitte unserem Schreiben zur Umsetzung der Münchenzulage und des Fahrtkostenzuschusses vom 21.04.2020.</t>
  </si>
  <si>
    <t>Wo wurden die Anpassungen vorgenommen: Tarifvertrag, Betriebsvereinbarung, 
Ergänzung zum Arbeitsvertrag</t>
  </si>
  <si>
    <t>Zeitpunkt der Anpassungen (wirksamer Änderungszeitpunkt)</t>
  </si>
  <si>
    <t>Reguläre Wochenarbeitszeit einer Vollzeitkraft</t>
  </si>
  <si>
    <t>Eingruppierung laut TVöD bzw. 
TVöD-SuE</t>
  </si>
  <si>
    <t>Höhe der München-zulage monatlich</t>
  </si>
  <si>
    <t xml:space="preserve">Anteilige Vollzeitkräfte*) </t>
  </si>
  <si>
    <t>Antrags-
monate</t>
  </si>
  <si>
    <t>Betrag</t>
  </si>
  <si>
    <t>E 1 bis E 9; S 2 bis S 15</t>
  </si>
  <si>
    <t>E 10 bis E 15; S 16 bis S 18</t>
  </si>
  <si>
    <t>Berufspraktikum, Optiprax (ab 2. Ausbildungsjahr)</t>
  </si>
  <si>
    <t>SPS-Praktikum (1. und 2. Ausbildungsjahr), Assistenzkräfte, Optiprax (1. Ausbildungsjahr)  **)</t>
  </si>
  <si>
    <t>*) vertraglich vereinbarte Arbeitszeit aller berücksichtigungsfähigen Mitarbeiter*innen / reguläre      
   Arbeitszeit einer Vollzeitkraft</t>
  </si>
  <si>
    <t>**) Für Auszubildende werden 80 Prozent der Kosten übernommen.</t>
  </si>
  <si>
    <t>Gesamtberechnung der Münchenzulage</t>
  </si>
  <si>
    <t xml:space="preserve">Zwischensumme Gesamt </t>
  </si>
  <si>
    <t>Arbeitgeberkosten pauschal</t>
  </si>
  <si>
    <t>Antragssumme</t>
  </si>
  <si>
    <t>Der Fahrtkostenzuschuss wird nur für Mitarbeiter*innen mit einer wöchentlichen Arbeitszeit von 15 Stunden oder mehr gewährt.</t>
  </si>
  <si>
    <t>Zone</t>
  </si>
  <si>
    <t>monatlich</t>
  </si>
  <si>
    <t>Anzahl der Mitarbeiter</t>
  </si>
  <si>
    <t>Anzahl der Monate *)</t>
  </si>
  <si>
    <t>Anzahl der Auszubildenden</t>
  </si>
  <si>
    <t>*) Die berücksichtigungsfähigen Monate aller Mitarbeiter*innen werden zusammengezählt.</t>
  </si>
  <si>
    <t>Gesamtberechnung Fahrtkostenzuschuss</t>
  </si>
  <si>
    <t>Fahrtkostenzuschuss</t>
  </si>
  <si>
    <t xml:space="preserve">Gesamt </t>
  </si>
  <si>
    <t>Die*der Träger*in der Kindertageseinrichtung erklärt bzw. verpflichtet sich,</t>
  </si>
  <si>
    <r>
      <t xml:space="preserve">Die*der Antragsteller*in, vertreten durch die*den Unterzeichnende*n, und die*der Unterzeichnende selbst, versichern, die fest angestellten Mitarbeiter*innen in der Kindertageseinrichtung entsprechend dem angegebenen Vergütungssystem (Hausregelwerk/ Betriebsvereinbarung oder Tarifvertrag) zu vergüten. Übertarifliche und/oder außertarifliche Leistungen werden nicht gewährt, es sei denn, sie werden in dem Hinweisblatt "Grundsätze der Vergütung" aufgeführt. Werden übertarifliche und/oder außertarifliche Leistungen gewährt, die nicht in dem o. g. Hinweisblatt genannt sind, so ist dies der*dem zuständigen Sachbearbeiter*in zur Prüfung der Zulässigkeit der entsprechenden Leistungen mitzuteilen. Ausgenommen von der Mitteilungspflicht sind </t>
    </r>
    <r>
      <rPr>
        <b/>
        <sz val="11"/>
        <color rgb="FF000000"/>
        <rFont val="Arial"/>
        <family val="2"/>
      </rPr>
      <t>Sach</t>
    </r>
    <r>
      <rPr>
        <sz val="11"/>
        <color rgb="FF000000"/>
        <rFont val="Arial"/>
        <family val="2"/>
      </rPr>
      <t>leistungen, wenn sie insgesamt 1.000,00 Euro im Kalenderjahr pro Beschäftigten nicht überschreiten. Dieser Freibetrag gilt nicht für übertarifliche und/oder außertarifliche</t>
    </r>
    <r>
      <rPr>
        <b/>
        <sz val="11"/>
        <color rgb="FF000000"/>
        <rFont val="Arial"/>
        <family val="2"/>
      </rPr>
      <t xml:space="preserve"> Geld</t>
    </r>
    <r>
      <rPr>
        <sz val="11"/>
        <color rgb="FF000000"/>
        <rFont val="Arial"/>
        <family val="2"/>
      </rPr>
      <t>leistungen.</t>
    </r>
  </si>
  <si>
    <t>Die*der Antragsteller*in, vertreten durch die*den Unterzeichnende*n, und die*der Unterzeichnende selbst, versichern, dass die Angaben in diesem Förderantrag zutreffen und wahrheitsgemäß nach bestem Wissen und Gewissen gemacht sind. Die Zuschussrichtlinie der Münchner Förderformel und die Richtlinie zur Förderung kinderreicher Familien und zur einkommensbezogenen Staffelung der Elternentgelte sowie die Hinweisblätter A und B sind in der jeweils aktuell für den Bewilligungszeitraum gültigen Fassung bekannt. Ihre Beachtung ist Fördervoraussetzung, die Vorgaben werden vollständig eingehalten. Meine im Zusammenhang hiermit tätigen Mitarbeiter*innen sind über den Inhalt informiert und zur Beachtung der Zuschussrichtlinien verpflichtet. (www.muenchen.de/foerderformel)</t>
  </si>
  <si>
    <t>Folgeantrag auf Leistungen für den Bewilligungszeitraum (BWZ) 01.01. - 31.12.2021</t>
  </si>
  <si>
    <t xml:space="preserve">zwingend erforderliche Nachweise zum Folgeantrag MFF: </t>
  </si>
  <si>
    <t>5. Angaben zur Münchenzulage und Fahrtkostenzuschuss</t>
  </si>
  <si>
    <t>Münchenzulage und Fahrtkostenzuschuss wird beantragt</t>
  </si>
  <si>
    <t>A</t>
  </si>
  <si>
    <t xml:space="preserve">AMZ-Betrag
für gesamtes Fachpersonal
im BWZ  (10 Monate)
</t>
  </si>
  <si>
    <t>BayKiBiG-Grundförderung (kommunaler Anteil x 2) aus Bewilligung AZ (Wert aus Einzelantrag)</t>
  </si>
  <si>
    <t>durchschnittliche gewichtete Buchungszeit (inkl. Ferienbuchung), (Wert aus Gesamtantrag)</t>
  </si>
  <si>
    <t>durchschnittliche Gesamtpersonalwochenstunden (Wert aus Gesamtantrag)</t>
  </si>
  <si>
    <t>durchschnittliche Fachkraftwochenstunden (Wert aus Gesamtantrag)</t>
  </si>
  <si>
    <t>Ermittelte BayKiBiG-Förderung  der U3-Kinder für KfU3</t>
  </si>
  <si>
    <t>Vergleichswert des städtischen Jahresmittelbetrages aus 2020 in S8a  (ohne AMZ-Erzieher_innen)</t>
  </si>
  <si>
    <t xml:space="preserve">Faktor eallg Wertansatz </t>
  </si>
  <si>
    <t>Beantragung des Faktors estandort</t>
  </si>
  <si>
    <t>Faktor estandort</t>
  </si>
  <si>
    <t xml:space="preserve">Faktor eallg </t>
  </si>
  <si>
    <t>Faktor eausfall</t>
  </si>
  <si>
    <t>Faktor kfU3</t>
  </si>
  <si>
    <t>Faktor kfkont</t>
  </si>
  <si>
    <t xml:space="preserve">Nur auszufüllen, wenn der Faktor kfU3 beantragt wird!
</t>
  </si>
  <si>
    <t>Beantragung Sachmittel für den Faktor estandort</t>
  </si>
  <si>
    <t>Sachmittel /
Fortbildungskosten 
estandort</t>
  </si>
  <si>
    <t xml:space="preserve">Hat die Einrichtung bereits 2019 oder 2020 die Ausgleichszahlung S8b erhalten?  </t>
  </si>
  <si>
    <t>Münchenzulage und Fahrtkostenzuschuss</t>
  </si>
  <si>
    <t>1. Beantragung der Münchenzulage</t>
  </si>
  <si>
    <t>für Kindertageseinrichtungen in freigemeinnütziger und sonstiger Trägerschaft gemäß der aktuell gültigen Zuschussrichtlinie zur MFF und dem 
Stadtratsbeschluss vom 17.12.2019 zur Gewährung von Münchenzulage und Fahrtkostenzuschuss</t>
  </si>
  <si>
    <t>Bitte beachten Sie die Hinweise zum Ausfüllen des Antrags in der Anleitung.</t>
  </si>
  <si>
    <t>Berechnung des Grundbetrags</t>
  </si>
  <si>
    <t>M - M-6</t>
  </si>
  <si>
    <t>2. Beantragung des Fahrtkostenzuschusses</t>
  </si>
  <si>
    <t>3. Antragssumme Münchenzulage und Fahrtkostenzuschuss</t>
  </si>
  <si>
    <t>MZ und  FKZ</t>
  </si>
  <si>
    <t>Gesamt estandort</t>
  </si>
  <si>
    <t>Die Adressliste der Kinder mit Stand Januar 2021 ist für mögliche Prüfungen in der Einrichtung jederzeit vorzuhalten. Die pädagogische Konzeption ist gemäß Hinweisblatt A für den Faktor estandort zu überarbeiten und vorzulegen.</t>
  </si>
  <si>
    <t>Liegt der Standortstatus nicht vor, kann die Beantragung des Faktors estandort aus wichtigem Grund erfolgen. Hierzu ist die Adressliste der Kinder mit Stand Januar 2021 jederzeit in der Einrichtung vorzuhalten.</t>
  </si>
  <si>
    <t>Wurden die Vorgaben zur Münchenzulage und zum Fahrtkostenzuschuss bereits vor dem 01.01.2021 umgesetzt</t>
  </si>
  <si>
    <t>Hinweis: Der Kinderbetrag zur Münchenzulage kann mit der Endabrechnung 2021 beantragt werden.</t>
  </si>
  <si>
    <t>2.1 festangestelltes pädagogisches und fachfremdes Personal</t>
  </si>
  <si>
    <t>**) Für Auszubildende im Rahmen des Faktor Ausbildung werden maximal 80% des 365-Euro-Tickets MVV für Schüler*innen und Auszubildende im Jahr übernommen.</t>
  </si>
  <si>
    <t>40-45</t>
  </si>
  <si>
    <t>Geschäftsbereich KITA 
Geschäftsstelle Zuschuss 
Bayerstraße 28
80335 München 
zuschuss.kita.rbs@muenchen.de 
Fax: 089 233-84379</t>
  </si>
  <si>
    <t>50</t>
  </si>
  <si>
    <t>46-49</t>
  </si>
  <si>
    <t>20</t>
  </si>
  <si>
    <r>
      <t>In den folgenden Ziffern 21-36 erfolgt die Auswahl zum Faktor e</t>
    </r>
    <r>
      <rPr>
        <sz val="9"/>
        <rFont val="Arial"/>
        <family val="2"/>
      </rPr>
      <t>standort</t>
    </r>
    <r>
      <rPr>
        <sz val="11"/>
        <rFont val="Arial"/>
        <family val="2"/>
      </rPr>
      <t xml:space="preserve">. Hierzu gibt es verschiedene Möglichkeiten, von denen Sie nur eine auswählen können. Das aktuelle Straßenverzeichnis zum Feststellen der Kinder aus belasteten Stadtbezirksvierteln hat eine dreijährige Laufzeit </t>
    </r>
    <r>
      <rPr>
        <b/>
        <sz val="11"/>
        <rFont val="Arial"/>
        <family val="2"/>
      </rPr>
      <t>und</t>
    </r>
    <r>
      <rPr>
        <sz val="11"/>
        <rFont val="Arial"/>
        <family val="2"/>
      </rPr>
      <t xml:space="preserve"> ist gültig vom 01.01.2019-31.12.2021. Dieses Straßenverzeichnis liegt den Kindertageseinrichtungen mit Status Standorteinrichtung vor.</t>
    </r>
  </si>
  <si>
    <t>19</t>
  </si>
  <si>
    <t>21-24</t>
  </si>
  <si>
    <t>Die Beantragung der Ausgleichszahlung Beitragsentlastung (Faktor Ab) erfolgt hier nur im Rahmen der Dropdown-Auswahl. Die Abrechnung erfolgt mittels der Fachanwendung AuRa.</t>
  </si>
  <si>
    <t>3.3.2 Beantragung eines der Übergangsjahre für den Faktor estandort, falls die
Voraussetzungen unter 3.2 und 3.3.1 nicht vorliegen</t>
  </si>
  <si>
    <r>
      <t>Zum Beantragen des Faktors kf</t>
    </r>
    <r>
      <rPr>
        <sz val="9"/>
        <rFont val="Arial"/>
        <family val="2"/>
      </rPr>
      <t xml:space="preserve">kont </t>
    </r>
    <r>
      <rPr>
        <sz val="11"/>
        <rFont val="Arial"/>
        <family val="2"/>
      </rPr>
      <t>ergänzen Sie die Tabelle mit der KiBiG.web-ID und dem Betreuungsbeginn des Kindes und treffen die Auswahl des Nachweises. Die vollständig ausgefüllten Nachweise des Sozialreferates Formular „Vorschlag für einen Kont-Platz in einer Kindertageseinrichtung“ sind zur Überprüfung vorzuhalten.</t>
    </r>
    <r>
      <rPr>
        <b/>
        <sz val="11"/>
        <rFont val="Arial"/>
        <family val="2"/>
      </rPr>
      <t xml:space="preserve"> Es ist nicht erforderlich die Nachweise diesem Antrag beizufügen.</t>
    </r>
  </si>
  <si>
    <t>Register - MZ und FKZ</t>
  </si>
  <si>
    <t>51-56</t>
  </si>
  <si>
    <r>
      <t>Unter Nr. 2 im Register "Beantragung Förderung" werden Daten erhoben, die zur Berechnung des Faktors kf</t>
    </r>
    <r>
      <rPr>
        <sz val="9"/>
        <rFont val="Arial"/>
        <family val="2"/>
      </rPr>
      <t>U3</t>
    </r>
    <r>
      <rPr>
        <sz val="11"/>
        <rFont val="Arial"/>
        <family val="2"/>
      </rPr>
      <t xml:space="preserve"> erforderlich sind.
Die Angaben unter den Ziffern 53, 55, 56 ff. sind nur erforderlich, wenn Sie für den BWZ den Faktor kf</t>
    </r>
    <r>
      <rPr>
        <sz val="9"/>
        <rFont val="Arial"/>
        <family val="2"/>
      </rPr>
      <t>U3</t>
    </r>
    <r>
      <rPr>
        <sz val="11"/>
        <rFont val="Arial"/>
        <family val="2"/>
      </rPr>
      <t xml:space="preserve"> tatsächlich beantragen.</t>
    </r>
  </si>
  <si>
    <t>55</t>
  </si>
  <si>
    <t>53</t>
  </si>
  <si>
    <t>56</t>
  </si>
  <si>
    <t>In den Zeilen der Ziffer 56 tragen Sie die Daten aus der bewilligten BayKiBiG-Abschlagszahlung 2021 ein (siehe KiBiG.web, BWZ 2021). Die Kinder mit der gleichen Buchungszeitkategorie und dem gleichen Gewichtungsfaktor werden mit einer Gesamtanzahl in einer Zeile erfasst. Es ist nicht erforderlich die Kinder einzeln zu erfassen. Hinweis Gastkinder: Nur Kinder, die im Abrechnungsprogramm KiBiG.web mit dem Kommunenschlüssel Landeshauptstadt München (11) eingetragen sind, sind auch in der Tabelle aufzuführen. Es erfolgt in diesem Zusammenhang eine analoge Anwendung der Regelung nach § 26 Abs. 1 Satz 5 BayKiBiG zur Ermittlung der BayKiBiG-Förderung der U3-Kinder.</t>
  </si>
  <si>
    <t>58</t>
  </si>
  <si>
    <t>59-62</t>
  </si>
  <si>
    <t>Ergänzend - aber nur informativ - erfolgt die Umrechnung der zusätzlichen vorhandenen Fachpersonalstunden in Personalkosten mittels dem Vergleichswert in S8a (aus dem Jahr 2020).</t>
  </si>
  <si>
    <t>63-65</t>
  </si>
  <si>
    <t>66-70</t>
  </si>
  <si>
    <t>71</t>
  </si>
  <si>
    <t>72</t>
  </si>
  <si>
    <t>73</t>
  </si>
  <si>
    <t>74-77</t>
  </si>
  <si>
    <t>78-79</t>
  </si>
  <si>
    <t>80-81</t>
  </si>
  <si>
    <t>82-89</t>
  </si>
  <si>
    <t>88</t>
  </si>
  <si>
    <t>90-91</t>
  </si>
  <si>
    <t>92-104</t>
  </si>
  <si>
    <t>Hier sehen Sie die einzelnen Förderbeträge der beantragten Faktoren (außer Faktor Ab), AMZ, S8b-Ausgleichs, MZ und FKZ, Förderung-KITZ sowie die sich hieraus ergebende Gesamtsumme der beantragten MFF-Förderung.</t>
  </si>
  <si>
    <t>105-108</t>
  </si>
  <si>
    <t>109-110</t>
  </si>
  <si>
    <t>111-117</t>
  </si>
  <si>
    <t>118-119</t>
  </si>
  <si>
    <t>Füllen Sie den Antrag bitte vollständig aus. Drucken Sie alle Seiten aus und unterschreiben Sie nur die Seite "Erklärungen" (Register Allg. Erklärungen). Senden Sie den gesamten Antrag nebst ggf. Anlagen per Post an die Geschäftsstelle Zuschuss (Adresse siehe Register "Grunddaten_Antrag").</t>
  </si>
  <si>
    <t>Der Fahrtkostenzuschuss wird nur für Mitarbeiter*innen mit einer wöchentlichen Arbeitszeit von 15 Stunden oder mehr gewährt.
Ist ein*e Mitarbeiter*in in mehreren Einrichtungen tätig, zählt hierbei nur die Arbeitszeit in MFF-geförderten Einrichtungen. Der Fahrtkostenzuschuss wird nur einmal gewährt. Er wird in der MFF-Einrichtung abgerechnet, in der die überwiegende Arbeitszeit abgeleistet wird. 
Wählen Sie in Spalte D die Zeile mit den MVV-Zonen aus und tragen die entsprechende Anzahl der Mitarbeiter*innen ein, für die Ihnen durch die Mitarbeiter*innen ein Antrag auf Fahrtkostenzuschuss und die entsprechenden Nachweise vorliegen.
Bitte beachten Sie, dass eine Förderung erst mit Vorliegen der Voraussetzung je Mitarbeiter*in erfolgen kann (maximal 12 Monate).
Tragen Sie in Spalte E die gesamte Anzahl der Monate ein, für die Ihnen durch die Mitarbeiter*innen ein Antrag auf Fahrtkostenzuschuss und die entsprechenden Nachweise vorliegen. Die Anzahl der beantragten Monate kann pro Mitarbeiter*in maximal 12 Monate betragen. (Beispiel: 2 Mitarbeiter*innen = maximal 24 Monate).</t>
  </si>
  <si>
    <r>
      <t xml:space="preserve">2.3 Auszubildende </t>
    </r>
    <r>
      <rPr>
        <b/>
        <sz val="11"/>
        <color rgb="FF3F3F3F"/>
        <rFont val="Arial"/>
        <family val="2"/>
      </rPr>
      <t>mit Anspruch auf Gewährung des Ausbildungsfaktors</t>
    </r>
    <r>
      <rPr>
        <sz val="11"/>
        <color rgb="FF3F3F3F"/>
        <rFont val="Arial"/>
        <family val="2"/>
      </rPr>
      <t xml:space="preserve"> (SPS-Praktikum (1. und 2. Ausbildungsjahr), Assistenzkräfte, OptiPrax (1. Ausbildungsjahr) **)</t>
    </r>
  </si>
  <si>
    <r>
      <t xml:space="preserve">2.2 Auszubildende </t>
    </r>
    <r>
      <rPr>
        <b/>
        <sz val="11"/>
        <color rgb="FF3F3F3F"/>
        <rFont val="Arial"/>
        <family val="2"/>
      </rPr>
      <t>ohne</t>
    </r>
    <r>
      <rPr>
        <sz val="11"/>
        <color rgb="FF3F3F3F"/>
        <rFont val="Arial"/>
        <family val="2"/>
      </rPr>
      <t xml:space="preserve"> </t>
    </r>
    <r>
      <rPr>
        <b/>
        <sz val="11"/>
        <color rgb="FF3F3F3F"/>
        <rFont val="Arial"/>
        <family val="2"/>
      </rPr>
      <t>Anspruch auf Gewährung des Ausbildungsfaktors</t>
    </r>
    <r>
      <rPr>
        <sz val="11"/>
        <color rgb="FF3F3F3F"/>
        <rFont val="Arial"/>
        <family val="2"/>
      </rPr>
      <t xml:space="preserve"> (z. B. Berufspraktikum, OptiPrax ab 2. Ausbildungsjahr, duales Studium)</t>
    </r>
  </si>
  <si>
    <t>121-123</t>
  </si>
  <si>
    <t>Die einzelnen beantragten Summen und die Gesamtsumme zur MZ und FKZ werden automatisch berechnet und angezeigt.</t>
  </si>
  <si>
    <r>
      <t>2.</t>
    </r>
    <r>
      <rPr>
        <b/>
        <sz val="11"/>
        <rFont val="Arial"/>
        <family val="2"/>
      </rPr>
      <t xml:space="preserve"> per Post</t>
    </r>
    <r>
      <rPr>
        <sz val="11"/>
        <rFont val="Arial"/>
        <family val="2"/>
      </rPr>
      <t xml:space="preserve"> mit der Unterschrift der Trägervertretung versehen und mit Anlagen </t>
    </r>
  </si>
  <si>
    <t>Hat die Einrichtung Standortstatus nach aktuell gültigem Straßenverzeichnis?</t>
  </si>
  <si>
    <t>Berechnung für den Faktor kfU3 - Berechnung der BayKiBiG-Förderung der U3-Kinder
Daten aus der BayKiBiG-Bewilligung der Abschlagszahlung (AZ) 2021 aus KiBiG.web</t>
  </si>
  <si>
    <t xml:space="preserve">Pauschaler SV-Anteil 
(20,803%)
</t>
  </si>
  <si>
    <t>AMZ Erzieher*in</t>
  </si>
  <si>
    <t xml:space="preserve">Beantragung der Arbeitsmarktzulage (AMZ) für Erzieher*innen </t>
  </si>
  <si>
    <t>Anzahl der
Vollzeitäquivalente der Fachkräfte
Erzieher*in, die AMZ erhalten</t>
  </si>
  <si>
    <t>Auswahlfeld 1: Treffen Sie die Auswahl "Ja" oder "Nein" mit dem Dropdown-Button.</t>
  </si>
  <si>
    <t>max. 15 % vom 
Höchstwertansatz</t>
  </si>
  <si>
    <t>die Differenzförderungsrichtlinie zur Förderung kinderreicher Familien und zur einkommensbezogenen Staffelung der Elternentgelte (DiRi) einzuhalten.</t>
  </si>
  <si>
    <t>Bei Änderung oder neu beantragten Faktoren: Bitte entsprechend Anlagen ankreuzen und beifügen!</t>
  </si>
  <si>
    <t>Die Bereitschaft zur Teilnahme an allen jährlich stattfindenden Online-Erhebungen zwecks Ermittlung der belegbaren Plätze besteht.</t>
  </si>
  <si>
    <r>
      <t>3.2 Fortsetzung der bisherigen Förderlaufzeit
Wenn die Einrichtung den Faktor e</t>
    </r>
    <r>
      <rPr>
        <sz val="9"/>
        <rFont val="Arial"/>
        <family val="2"/>
      </rPr>
      <t>standort</t>
    </r>
    <r>
      <rPr>
        <sz val="11"/>
        <rFont val="Arial"/>
        <family val="2"/>
      </rPr>
      <t xml:space="preserve"> bereits seit BWZ 2019 oder BWZ 2020 erhält.
Wurde Ihnen der Faktor e</t>
    </r>
    <r>
      <rPr>
        <sz val="9"/>
        <rFont val="Arial"/>
        <family val="2"/>
      </rPr>
      <t>standort</t>
    </r>
    <r>
      <rPr>
        <sz val="11"/>
        <rFont val="Arial"/>
        <family val="2"/>
      </rPr>
      <t xml:space="preserve"> bereits in den BWZ 2019 oder 2020 bewilligt, läuft Ihre Förderung für den Faktor e</t>
    </r>
    <r>
      <rPr>
        <sz val="9"/>
        <rFont val="Arial"/>
        <family val="2"/>
      </rPr>
      <t>standort</t>
    </r>
    <r>
      <rPr>
        <sz val="11"/>
        <rFont val="Arial"/>
        <family val="2"/>
      </rPr>
      <t xml:space="preserve"> im BWZ 2021 nach dem bisher festgelegten Prozentsatz (50 % oder 70 %) weiter.</t>
    </r>
    <r>
      <rPr>
        <b/>
        <sz val="11"/>
        <rFont val="Arial"/>
        <family val="2"/>
      </rPr>
      <t xml:space="preserve"> Die Vorlage der Adressliste der im Januar 2021 betreuten Kinder ist nicht erforderlich.</t>
    </r>
    <r>
      <rPr>
        <sz val="11"/>
        <rFont val="Arial"/>
        <family val="2"/>
      </rPr>
      <t xml:space="preserve">
Bei Ziffer 26 wählen Sie mit dem Dropdown-Button entweder Standort 50 % oder Standort 70 % aus, entsprechend der bisherigen Bewilligung des Vorjahres. Beachten Sie den Hinweis bei Ziffer 27.</t>
    </r>
  </si>
  <si>
    <r>
      <t>3.3.1 Beantragung einer neuen Förderlaufzeit des Faktors e</t>
    </r>
    <r>
      <rPr>
        <sz val="9"/>
        <rFont val="Arial"/>
        <family val="2"/>
      </rPr>
      <t xml:space="preserve">standort </t>
    </r>
    <r>
      <rPr>
        <sz val="11"/>
        <rFont val="Arial"/>
        <family val="2"/>
      </rPr>
      <t xml:space="preserve">    
</t>
    </r>
    <r>
      <rPr>
        <i/>
        <sz val="11"/>
        <rFont val="Arial"/>
        <family val="2"/>
      </rPr>
      <t>Wenn die Einrichtung den Faktor e</t>
    </r>
    <r>
      <rPr>
        <i/>
        <sz val="9"/>
        <rFont val="Arial"/>
        <family val="2"/>
      </rPr>
      <t>standort</t>
    </r>
    <r>
      <rPr>
        <i/>
        <sz val="8"/>
        <rFont val="Arial"/>
        <family val="2"/>
      </rPr>
      <t xml:space="preserve"> </t>
    </r>
    <r>
      <rPr>
        <i/>
        <sz val="11"/>
        <rFont val="Arial"/>
        <family val="2"/>
      </rPr>
      <t>bereits</t>
    </r>
    <r>
      <rPr>
        <sz val="11"/>
        <rFont val="Arial"/>
        <family val="2"/>
      </rPr>
      <t xml:space="preserve"> seit BWZ 2018 erhalten hat. </t>
    </r>
    <r>
      <rPr>
        <i/>
        <sz val="11"/>
        <rFont val="Arial"/>
        <family val="2"/>
      </rPr>
      <t xml:space="preserve">
                     </t>
    </r>
    <r>
      <rPr>
        <sz val="11"/>
        <rFont val="Arial"/>
        <family val="2"/>
      </rPr>
      <t xml:space="preserve">                                                                                                                                                                                                                                                                                                                                                                                                                                                                         
Wenn Sie den Faktor e</t>
    </r>
    <r>
      <rPr>
        <sz val="9"/>
        <rFont val="Arial"/>
        <family val="2"/>
      </rPr>
      <t>standort</t>
    </r>
    <r>
      <rPr>
        <sz val="11"/>
        <rFont val="Arial"/>
        <family val="2"/>
      </rPr>
      <t xml:space="preserve"> weiterhin beantragen, prüfen Sie, ob die Adresse Ihrer Kindertageseinrichtung im aktuell gültigen Straßenverzeichnis aufgeführt ist und ob die im Januar 2021 betreuten Kinder </t>
    </r>
    <r>
      <rPr>
        <b/>
        <sz val="11"/>
        <rFont val="Arial"/>
        <family val="2"/>
      </rPr>
      <t>weiterhin zu mind. 50 % bzw. mind. 70 % in den belasteten Adressen</t>
    </r>
    <r>
      <rPr>
        <sz val="11"/>
        <rFont val="Arial"/>
        <family val="2"/>
      </rPr>
      <t xml:space="preserve"> anhand des gültigen Straßenverzeichnisses, das Sie bereits erhalten haben, </t>
    </r>
    <r>
      <rPr>
        <b/>
        <sz val="11"/>
        <rFont val="Arial"/>
        <family val="2"/>
      </rPr>
      <t>wohnen</t>
    </r>
    <r>
      <rPr>
        <sz val="11"/>
        <rFont val="Arial"/>
        <family val="2"/>
      </rPr>
      <t xml:space="preserve">.
</t>
    </r>
    <r>
      <rPr>
        <b/>
        <sz val="11"/>
        <rFont val="Arial"/>
        <family val="2"/>
      </rPr>
      <t>Neu: Die Vorlage der Adressliste der im Januar 2021 betreuten Kinder ist nicht erforderlich.</t>
    </r>
    <r>
      <rPr>
        <sz val="11"/>
        <rFont val="Arial"/>
        <family val="2"/>
      </rPr>
      <t xml:space="preserve"> Der Nachweis ist erst bei Anforderung oder einer Überprüfung zu erbringen. </t>
    </r>
  </si>
  <si>
    <t>Unter Ziffer 40 beantragen Sie die Refinanzierung der Münchenzulage (MZ) und des Fahrtkostenzuschusses (FKZ). Tragen Sie bei den Ziffern 41 bis 45 die entsprechenden Angaben ein bzw. wählen mit Hilfe des Dropdown-Buttons die zutreffende Angabe aus. Bitte beachten Sie die Fördervoraussetzungen in den Informationsschreiben zur Münchenzulage und zum Fahrtkostenzuschuss mit dem Stand: 21. April 2020 und August 2020.</t>
  </si>
  <si>
    <r>
      <t>Für die Faktoren e</t>
    </r>
    <r>
      <rPr>
        <sz val="9"/>
        <rFont val="Arial"/>
        <family val="2"/>
      </rPr>
      <t>ausfall</t>
    </r>
    <r>
      <rPr>
        <sz val="11"/>
        <rFont val="Arial"/>
        <family val="2"/>
      </rPr>
      <t>, e</t>
    </r>
    <r>
      <rPr>
        <sz val="9"/>
        <rFont val="Arial"/>
        <family val="2"/>
      </rPr>
      <t xml:space="preserve">standort </t>
    </r>
    <r>
      <rPr>
        <sz val="11"/>
        <rFont val="Arial"/>
        <family val="2"/>
      </rPr>
      <t>und kf</t>
    </r>
    <r>
      <rPr>
        <sz val="9"/>
        <rFont val="Arial"/>
        <family val="2"/>
      </rPr>
      <t>kont</t>
    </r>
    <r>
      <rPr>
        <sz val="11"/>
        <rFont val="Arial"/>
        <family val="2"/>
      </rPr>
      <t xml:space="preserve"> können Sie auch Personalkosten für fachfremdes Personal angeben, wenn es geeignet ist und die vorgegebenen Voraussetzungen erfüllt. Beachten Sie hierzu das aktuelle Informationsschreiben zur Personalzuordnung - Stand: 1. Dezember 2020.
Hierfür ist ein Betrag in Höhe von 20 % der Summe der Förderhöchstbeträge der beantragten Faktoren festgelegt. Sollten Sie zu hohe Personalkosten für fachfremdes Personal eintragen, erscheint ein Hinweisfeld. Eine Korrektur der Eintragungen ist dann erforderlich. Alternativ zur Korrektur kann eine schriftliche Begründung über die beantragte Höhe der Kosten für das fachfremde Personal dem Antrag beigelegt werden. Erfolgt keine Korrektur und ist die schriftliche Begründung nicht vorhanden bzw. nicht ausreichend, erfolgt eine Kürzung auf die anerkennungsfähige Höhe der Personalkosten.</t>
    </r>
  </si>
  <si>
    <r>
      <t xml:space="preserve">Sofern sich im Laufe des BWZ erhebliche Änderungen hinsichtlich förderrelevanter Umstände ergeben, zum Beispiel auch Personaländerungen, die Auswirkungen auf den Förderbetrag haben, haben Sie gemäß der Zuschussrichtlinie eine Mitteilungs- und Informationspflicht.
</t>
    </r>
    <r>
      <rPr>
        <b/>
        <sz val="11"/>
        <rFont val="Arial"/>
        <family val="2"/>
      </rPr>
      <t>Beachten Sie daher: Um Zinsforderungen aufgrund von Rückforderungen zu vermeiden, überprüfen Sie bitte rechtzeitig, spätestens aber Ende August, die Höhe der bewilligten Abschlagszahlungen.</t>
    </r>
  </si>
  <si>
    <r>
      <t>Wichtig: Mit der MFF-Endabrechnung 2021 wird geprüft werden, ob die Kindertageseinrichtung an den Online-Erhebungen zur Ermittlung der belegbaren Plätze im BWZ teilgenommen hat. Sofern die Teilnahme nicht erfolgte, wird mit der MFF-Endabrechnung der Faktor e</t>
    </r>
    <r>
      <rPr>
        <sz val="9"/>
        <rFont val="Arial"/>
        <family val="2"/>
      </rPr>
      <t>allg</t>
    </r>
    <r>
      <rPr>
        <sz val="11"/>
        <rFont val="Arial"/>
        <family val="2"/>
      </rPr>
      <t xml:space="preserve"> vollständig gekürzt.</t>
    </r>
  </si>
  <si>
    <r>
      <t>Wählen Sie den Dropdown-Button „Ja“ aus, wenn Sie den Faktor e</t>
    </r>
    <r>
      <rPr>
        <sz val="8"/>
        <rFont val="Arial"/>
        <family val="2"/>
      </rPr>
      <t>standort</t>
    </r>
    <r>
      <rPr>
        <sz val="11"/>
        <rFont val="Arial"/>
        <family val="2"/>
      </rPr>
      <t xml:space="preserve"> beantragen. „Nein“ bedeutet, dass Sie den Faktor e</t>
    </r>
    <r>
      <rPr>
        <sz val="8"/>
        <rFont val="Arial"/>
        <family val="2"/>
      </rPr>
      <t>standort</t>
    </r>
    <r>
      <rPr>
        <sz val="11"/>
        <rFont val="Arial"/>
        <family val="2"/>
      </rPr>
      <t xml:space="preserve"> nicht beantragen.</t>
    </r>
  </si>
  <si>
    <t>Für die Beantragung des Faktors Ausbildung a tragen Sie bitte die in Ihrer Kindertageseinrichtung im BWZ beschäftigten Auszubildenden/Praktikanten ein. Hierzu wählen Sie mit dem Drop-Down die Art der Ausbildung/Praktika und das Ausbildungsjahr. Dieser Faktor sieht die anteilige Personalkostenerstattung von Auszubildenden des Sozialpädagogischen Seminar (SPS), Optipraxkräfte im ersten Ausbildungsjahr und Assistenzkräfte (Ausbildung im Assistenzkraftprogramm) vor. Für die  Abschlagszahlung erfolgt die Berechnung des Faktors a anhand fest hinterlegter Pauschalwerte je Ausbildungsart (s. Spalte F) multipliziert mit der jeweiligen Anzahl der voraussichtlich anwesenden Monate. In den Pauschalwerten wurde die Grundvergütung nach TVöD-SuE, Münchenzulage, SV-Anteil und Jahressonderzahlung eingerechnet. Die Höhe der tatsächlich angefallenen Personalkosten werden in der Endabrechnung abgefragt. 
Beachten Sie das aktuelle Informationsschreiben "Grundsätze der Vergütung" (Stand: 1. Dezember 2020).</t>
  </si>
  <si>
    <r>
      <t xml:space="preserve">Die Berechnung des S8b-Ausgleichs erfolgt nach Eingabe der Anzahl der VZÄ. Der Arbeitgeberanteil an der Sozialversicherung wird auf den S8b-Ausgleich mit einer Pauschale von 20,803 % automatisch berechnet. Dieser hier aufgeführte Differenzbetrag darf nicht in den beantragten Förderfaktoren in den Ziffern 66-69 und Ziffer 71 bereits enthalten sein (keine Doppelförderung). 
In der MFF-Endabrechnung erfolgt eine detaillierte Abrechnung des S8b-Ausgleichs und des entsprechenden Sozialversicherungsanteils mit der Wahlmöglichkeit einer Spitzabrechnung oder der Pauschale für den SV-Anteil. 
Sofern die Pauschale in Höhe von 20,803 % nicht tatsächlich anfällt, sondern darunter liegt, muss eine Spitzabrechnung des SV-Anteils vorgenommen werden.
</t>
    </r>
    <r>
      <rPr>
        <b/>
        <sz val="11"/>
        <rFont val="Arial"/>
        <family val="2"/>
      </rPr>
      <t>Beantragung eines der Übergangsjahre für den Ausgleich S8b</t>
    </r>
    <r>
      <rPr>
        <sz val="11"/>
        <rFont val="Arial"/>
        <family val="2"/>
      </rPr>
      <t xml:space="preserve">
Falls im BWZ 2020 oder im BWZ 2021 die Voraussetzung für den S8b-Ausgleich für Ihre Kindertageseinrichtung entfallen ist bzw. entfällt, weil die Voraussetzungen nicht vorlagen bzw. nicht vorliegen, können Sie eines der vier möglichen Übergangsjahre für den Faktor e</t>
    </r>
    <r>
      <rPr>
        <sz val="8"/>
        <rFont val="Arial"/>
        <family val="2"/>
      </rPr>
      <t>standort</t>
    </r>
    <r>
      <rPr>
        <sz val="11"/>
        <rFont val="Arial"/>
        <family val="2"/>
      </rPr>
      <t xml:space="preserve"> beantragen. Voraussetzung ist, dass die Kindertageseinrichtung bis einschließlich BWZ 2018 der Faktor e</t>
    </r>
    <r>
      <rPr>
        <sz val="9"/>
        <rFont val="Arial"/>
        <family val="2"/>
      </rPr>
      <t xml:space="preserve">standort </t>
    </r>
    <r>
      <rPr>
        <sz val="11"/>
        <rFont val="Arial"/>
        <family val="2"/>
      </rPr>
      <t>gewährt wurde.</t>
    </r>
  </si>
  <si>
    <r>
      <t>Die Berechnung der AMZ in Höhe von 200,-€/Monat pro Vollzeitäquivalent (VZÄ) erfolgt nach Eingabe der Anzahl der VZÄ. Der Arbeitgeberanteil an der Sozialversicherung wird auf die AMZ mit einer Pauschale von 20,803 % automatisch berechnet. In der MFF-Endabrechnung erfolgt eine detaillierte Abrechnung der AMZ und des entsprechenden Sozialversicherungsanteils der AMZ mit der Wahlmöglichkeit einer Spitzabrechnung oder der Pauschale für den SV-Anteil der AMZ. 
Sofern die Pauschale in Höhe von 20,803 % nicht tatsächlich anfällt, sondern darunter liegt, muss eine Spitzabrechnung des SV-Anteils vorgenommen werden.</t>
    </r>
    <r>
      <rPr>
        <b/>
        <sz val="11"/>
        <rFont val="Arial"/>
        <family val="2"/>
      </rPr>
      <t xml:space="preserve"> Die Finanzierung der AMZ ist derzeit mit damaligen Stadtratsbeschluss bis zum 31.10.2021 befristet.</t>
    </r>
    <r>
      <rPr>
        <sz val="11"/>
        <rFont val="Arial"/>
        <family val="2"/>
      </rPr>
      <t xml:space="preserve"> Eine weiterführende Finanzierung müsste vom Stadtrat entschieden und beschlossen werden.</t>
    </r>
  </si>
  <si>
    <t>Tragen Sie in den einzelnen Zeilen die jeweiligen summierten vorhandenen Vollzeitkräfte (in Summe) in der jeweiligen Eingruppierung ein. Bei einer Vollzeit von 39 Wochenstunden würde ein/e Mitarbeiter*in mit einer Wochenarbeitszeit von 39 Wochenstunden in der Eingruppierung in S 8a bei Ziffer 105 mit einer 1 in der Spalte D (weißes Feld) eingetragen werden. Teilzeitkräfte werden anteilig ihrer individuellen Arbeitszeit berücksichtigt. Die Mitarbeiter werden nicht einzeln aufgeführt, sondern es wird die jeweilige anteilige Vollzeitäquivalenz berechnet und eingetragen (Spalte D). Beachten Sie den Hinweis. Die Antragsmonate werden aus dem Register 
"Grunddaten_Antrag" Ziffer 18 übernommen. Der Kindbetrag wird erst mit der Endabrechnung 2021 beantragt und abgerechnet.</t>
  </si>
  <si>
    <t>Hier beantragen Sie den Fahrtkostenzuschuss für Auszubildende analog der Ziffern 111-117, aber mit der Unterscheidung, ob für die Auszubildenden der Anspruch für den Faktor a (Ausbildung) besteht oder nicht. Hintergrund ist, dass für die Kategorie unter Nr. 2. 3, Auszubildende mit Anspruch auf den Faktor a z. B. OptiPrax 1. Ausbildungsjahr 80 Prozent des Fahrtkostenzuschusses beantragt werden können.</t>
  </si>
  <si>
    <t>Die Abschlagszahlung in Höhe von 90 % der Gesamtfördersumme erfolgt in vier gleich hohen Abschlagsbeträgen von jeweils 25 Prozent.</t>
  </si>
  <si>
    <t>Wie hoch ist der Prozentsatz der Kinder aus belasteten Standorten im maßgebenden Monat Januar 2021 (mindestens 50 % bzw. mindestens 70 %)?</t>
  </si>
  <si>
    <t>Straße, Hausnr.</t>
  </si>
  <si>
    <t>Hat die Einrichtung einen Standortstatus nach aktuell gültigem Straßenverzeichnis?</t>
  </si>
  <si>
    <t>Auflistung der belegten Kont-Plätze im BWZ 2021 auf Vorschlag des Sozialreferats bzw. Übergangsregelung für Kinder aus Gemeinschaftsunterkünften § 53 AsylG oder anderen Einrichtungen der Wohnungslosenhilfe</t>
  </si>
  <si>
    <t>Berechnung und Abgleich maximaler Personalkosten für NN-Kräfte (20 %)</t>
  </si>
  <si>
    <t>Hatten Sie in der vorherigen Förderlaufzeit 70 % der Kinder aus belasteten Stadtbezirksvierteln so können Sie ein weiteres Übergangsjahr mit 70 % beantragen. Bei Beantragung dieses Übergangsjahres unter 3.3.2 fortfahren.</t>
  </si>
  <si>
    <t xml:space="preserve">Die Summe der geplanten Personalkosten übersteigt den Tolleranzbetrag i. H. v. 110 % des berechneten Vergleichswerts (Ziffer 62). Bitte korrigieren Sie Ihre Eintragungen </t>
  </si>
  <si>
    <t xml:space="preserve">Die Summe der geplanten Personalkosten für die anrechenbare fachfremde Personal übersteigt den Toleranzbetrag i. H. v. 20 % der Summe der Höchstwertansätze aller beantragten Faktoren. Bitte korrigieren Sie Ihre Eintragungen oder senden Sie uns eine schriftliche Begründung über die beantragte Höhe. </t>
  </si>
  <si>
    <t>Wie hoch ist der Prozentsatz der Kinder aus belasteten Stadtbezirken im maßgebenden Monat Januar 2019 (mindestens 50 % bzw. mindestens 70 %)?</t>
  </si>
  <si>
    <t>Grunddaten Antrag estandort Abfrage</t>
  </si>
  <si>
    <t>Standort 50%</t>
  </si>
  <si>
    <t>Standort 70%</t>
  </si>
  <si>
    <r>
      <t>3.1 Erstmalige Beantragung des Faktors e</t>
    </r>
    <r>
      <rPr>
        <sz val="9"/>
        <rFont val="Arial"/>
        <family val="2"/>
      </rPr>
      <t xml:space="preserve">standort </t>
    </r>
    <r>
      <rPr>
        <sz val="11"/>
        <rFont val="Arial"/>
        <family val="2"/>
      </rPr>
      <t xml:space="preserve">    
Wenn Sie den Faktor e</t>
    </r>
    <r>
      <rPr>
        <sz val="9"/>
        <rFont val="Arial"/>
        <family val="2"/>
      </rPr>
      <t>standort</t>
    </r>
    <r>
      <rPr>
        <sz val="11"/>
        <rFont val="Arial"/>
        <family val="2"/>
      </rPr>
      <t xml:space="preserve"> im BWZ 2021 erstmalig beantragen, wählen Sie bei Ziffer 21 mit dem Dropdown-Button "Ja" aus. Eine erstmalige Beantragung des Faktors e</t>
    </r>
    <r>
      <rPr>
        <sz val="9"/>
        <rFont val="Arial"/>
        <family val="2"/>
      </rPr>
      <t>standort</t>
    </r>
    <r>
      <rPr>
        <sz val="11"/>
        <rFont val="Arial"/>
        <family val="2"/>
      </rPr>
      <t xml:space="preserve"> liegt dann vor, wenn in den BWZ 2016, 2017, 2018, 2019 und 2020 der Faktor e</t>
    </r>
    <r>
      <rPr>
        <sz val="9"/>
        <rFont val="Arial"/>
        <family val="2"/>
      </rPr>
      <t>standort</t>
    </r>
    <r>
      <rPr>
        <sz val="11"/>
        <rFont val="Arial"/>
        <family val="2"/>
      </rPr>
      <t xml:space="preserve"> nicht beantragt wurde.
Bei Ziffer 22 wählen Sie aus, ob die Kindertageseinrichtung nach dem aktuell gültigen Standortstraßenverzeichnis den Status Standorteinrichtung besitzt. Bei "Nein" beachten Sie den Hinweistext zu Ziffer 23.
Danach wählen Sie den Prozentsatz in Höhe von mind. 50 % oder mind. 70 % aus. Dieser richtet sich nach dem Anteil der betreuten Kinder im Januar 2021, die in belasteten Standorten leben (entweder laut o. g. Straßenverzeichnis oder durch Wohnen in Gemeinschaftsunterkünften nach § 53 AsylG bzw. in anderen Einrichtungen einer betreuten Wohnform nach den Sozialgesetzbüchern).
Beim erstmaligen Beantragen des Faktors e</t>
    </r>
    <r>
      <rPr>
        <sz val="9"/>
        <rFont val="Arial"/>
        <family val="2"/>
      </rPr>
      <t>standort</t>
    </r>
    <r>
      <rPr>
        <sz val="11"/>
        <rFont val="Arial"/>
        <family val="2"/>
      </rPr>
      <t xml:space="preserve"> fügen Sie die konzeptionelle Ergänzung zum Faktor e</t>
    </r>
    <r>
      <rPr>
        <sz val="9"/>
        <rFont val="Arial"/>
        <family val="2"/>
      </rPr>
      <t>standort</t>
    </r>
    <r>
      <rPr>
        <sz val="11"/>
        <rFont val="Arial"/>
        <family val="2"/>
      </rPr>
      <t xml:space="preserve"> (siehe MFF-Hinweisblatt A, Stand: 27. Oktober 2020) hinzu.</t>
    </r>
  </si>
  <si>
    <r>
      <t>3.3.2 Beantragung der Übergangszeit für den Faktor e</t>
    </r>
    <r>
      <rPr>
        <sz val="9"/>
        <rFont val="Arial"/>
        <family val="2"/>
      </rPr>
      <t>standort</t>
    </r>
    <r>
      <rPr>
        <sz val="11"/>
        <rFont val="Arial"/>
        <family val="2"/>
      </rPr>
      <t xml:space="preserve">
Falls im BWZ 2019 oder im BWZ 2020 der Standortfaktor für Ihre Kindertageseinrichtung entfallen ist bzw. entfällt, weil die Voraussetzungen unter 3.2 und 3.3.1 nicht vorlagen bzw. nicht vorliegen, können Sie eines der Übergangsjahre für den Faktor e</t>
    </r>
    <r>
      <rPr>
        <sz val="9"/>
        <rFont val="Arial"/>
        <family val="2"/>
      </rPr>
      <t>standort</t>
    </r>
    <r>
      <rPr>
        <sz val="11"/>
        <rFont val="Arial"/>
        <family val="2"/>
      </rPr>
      <t xml:space="preserve"> beantragen. Voraussetzung ist, dass die Kindertageseinrichtung bis einschließlich BWZ 2018 den Faktor e</t>
    </r>
    <r>
      <rPr>
        <sz val="9"/>
        <rFont val="Arial"/>
        <family val="2"/>
      </rPr>
      <t xml:space="preserve">standort </t>
    </r>
    <r>
      <rPr>
        <sz val="11"/>
        <rFont val="Arial"/>
        <family val="2"/>
      </rPr>
      <t>gewährt bekommen hat.
Falls sich im BWZ 2021 der Prozentsatz der Kinder aus belasteten Stadtbezirksvierteln von mind. 70 % auf mind. 50 % reduziert, können Sie ein Übergangsjahr auf Basis der bisherigen Förderhöhe (70 %) beantragen. Voraussetzung ist auch hier, dass der Kindertageseinrichtung bis einschließlich BWZ 2020 der Faktor e</t>
    </r>
    <r>
      <rPr>
        <sz val="9"/>
        <rFont val="Arial"/>
        <family val="2"/>
      </rPr>
      <t>standort</t>
    </r>
    <r>
      <rPr>
        <sz val="11"/>
        <rFont val="Arial"/>
        <family val="2"/>
      </rPr>
      <t xml:space="preserve"> gewährt wurde.</t>
    </r>
  </si>
  <si>
    <t>Erstes Übergangsjahr - 100%</t>
  </si>
  <si>
    <t>Zweites Übergangsjahr -  75%</t>
  </si>
  <si>
    <t>Drittes Übergangsjahr -    50%</t>
  </si>
  <si>
    <t>Viertes Übergangsjahr -   25%</t>
  </si>
  <si>
    <t>Übergangsjahr mit erhöhtem Standortfaktor (70%)</t>
  </si>
  <si>
    <t>Drittes Übergangsjahr  -   50%</t>
  </si>
  <si>
    <t>Übergangsjahr Standort (70%)</t>
  </si>
  <si>
    <t>Hat die Einrichtung einen Standortstatus nach dem aktuell gültigen Straßenverzeichnis?</t>
  </si>
  <si>
    <r>
      <t>Hier sind die geplanten Personalkosten für den Faktor e</t>
    </r>
    <r>
      <rPr>
        <sz val="8"/>
        <rFont val="Arial"/>
        <family val="2"/>
      </rPr>
      <t>standort</t>
    </r>
    <r>
      <rPr>
        <sz val="11"/>
        <rFont val="Arial"/>
        <family val="2"/>
      </rPr>
      <t xml:space="preserve"> analog den Ziffern 66-70 (siehe oben) einzutragen.</t>
    </r>
  </si>
  <si>
    <t>Die Förderung für KinderTagesZentren (KiTZ) kann nur von den durch das Referat für Bildung und Sport anerkannten KinderTagesZentren beantragt werden. In Ziffer 90 geben Sie die Vergütung, die voraussichtlichen Personalkosten, die voraussichtliche Anwesenheitszeit und die Wochenarbeitsstunden der sozialpädagogischen Fachkraft im BWZ an. Die Erfüllung der neu festgelegten Basiskriterien und profilbildenden Angebote werden nicht von der Geschäftsstelle Zuschuss überprüft. In Ziffer 85 können bis zu 10.000,- EUR Sachkosten pro BWZ zur Erfüllung der KiTZ-Aufgaben beantragt werden. In der MFF-Endabrechnung wird mittels Nachweis(e) eine Spitzabrechnung der verbrauchten Sachkostenmittel erfolgen.</t>
  </si>
  <si>
    <t>Der Arbeitgeberanteil und die beantragte Gesamtsumme der Münchenzulage wird automatisch berechnet.</t>
  </si>
  <si>
    <t>Im zweiten Schritt tragen Sie für den jeweiligen beantragten Faktor die geplanten Personalkosten des Fachpersonals nach § 16 AVBayKiBiG ohne Arbeitsmarktzulage (AMZ) für Erzieherinnen und Erzieher und ohne den Ausgleich S8b (für Kindertageseinrichtungen mit besonderem Betreuungsauftrag), ohne Münchenzulage und ohne Fahrtkostenzuschuss ein.</t>
  </si>
  <si>
    <t>Zusätzlich können Sie Personalkosten (ohne AMZ Erzieherinnen/Erzieher und Ausgleich S8b, ohne Münchenzulage und ohne Fahrtkostenzuschuss) für geplante Personaleinstellungen im BWZ eintragen. Hierfür ist ein maximaler Betrag in Höhe von 20 % der Summe der Förderhöchstbeträge der beantragten Faktoren festgelegt. Sollten Sie zu hohe Personalkosten für geplante Personaleinstellungen (= N.N.-Kräfte) eintragen, erscheint ein Hinweisfeld. Eine Korrektur der Eintragungen ist dann erforderlich. Erfolgt keine Korrektur, wird der Betrag im Rahmen der Antragsprüfung entsprechend gekürzt.</t>
  </si>
  <si>
    <t>geplante
Personalkosten (ohne AMZ Erzieher_innen, ohne Ausgleich S8b, ohne Münchenzulage, ohne Fahrtkostenzuschuss) 
Fachpersonal nach § 16 AVBayKiBiG 
im BWZ 2021</t>
  </si>
  <si>
    <t>geplante Personalkosten
(ohne AMZ und Ausgleich S8b, ohne Münchenzulage, ohne Fahrtkostenzuschuss) 
für NN-Kräfte 
im BWZ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</si>
</sst>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8" formatCode="#,##0.00\ &quot;€&quot;;[Red]\-#,##0.00\ &quot;€&quot;"/>
    <numFmt numFmtId="164" formatCode="#,##0.00\ [$€-407];[Red]\-#,##0.00\ [$€-407]"/>
    <numFmt numFmtId="165" formatCode="#,##0.00&quot; € &quot;;\-#,##0.00&quot; € &quot;;&quot; -&quot;#&quot; € &quot;;@\ "/>
    <numFmt numFmtId="166" formatCode="0.0"/>
    <numFmt numFmtId="167" formatCode="#,###.00;[Red]\-#,###.00"/>
    <numFmt numFmtId="168" formatCode="#,##0.00\ [$€-407];\-#,##0.00\ [$€-407]"/>
    <numFmt numFmtId="169" formatCode="#,##0.0000"/>
    <numFmt numFmtId="170" formatCode="#,##0.00\ &quot;€&quot;"/>
    <numFmt numFmtId="171" formatCode="0.0000"/>
    <numFmt numFmtId="172" formatCode="[$-407]d/\ mmmm\ yyyy;@"/>
    <numFmt numFmtId="173" formatCode="#,##0_ ;[Red]\-#,##0\ "/>
    <numFmt numFmtId="174" formatCode="#,##0.0000\ &quot;€&quot;"/>
  </numFmts>
  <fonts count="41" x14ac:knownFonts="1">
    <font>
      <sz val="10"/>
      <name val="Arial"/>
      <family val="2"/>
    </font>
    <font>
      <sz val="10"/>
      <color indexed="63"/>
      <name val="Arial"/>
      <family val="2"/>
    </font>
    <font>
      <b/>
      <sz val="11"/>
      <name val="Arial"/>
      <family val="2"/>
    </font>
    <font>
      <sz val="11"/>
      <name val="Arial"/>
      <family val="2"/>
    </font>
    <font>
      <sz val="11"/>
      <color indexed="8"/>
      <name val="Arial"/>
      <family val="2"/>
    </font>
    <font>
      <b/>
      <sz val="10"/>
      <name val="Arial"/>
      <family val="2"/>
    </font>
    <font>
      <sz val="9"/>
      <name val="Arial"/>
      <family val="2"/>
    </font>
    <font>
      <sz val="8"/>
      <name val="Arial"/>
      <family val="2"/>
    </font>
    <font>
      <b/>
      <sz val="14"/>
      <color indexed="8"/>
      <name val="Arial"/>
      <family val="2"/>
    </font>
    <font>
      <b/>
      <sz val="14"/>
      <color indexed="49"/>
      <name val="Arial"/>
      <family val="2"/>
    </font>
    <font>
      <b/>
      <sz val="14"/>
      <name val="Arial"/>
      <family val="2"/>
    </font>
    <font>
      <b/>
      <sz val="11"/>
      <color indexed="10"/>
      <name val="Arial"/>
      <family val="2"/>
    </font>
    <font>
      <b/>
      <sz val="12"/>
      <name val="Arial"/>
      <family val="2"/>
    </font>
    <font>
      <sz val="10"/>
      <name val="Arial"/>
      <family val="2"/>
    </font>
    <font>
      <b/>
      <sz val="9"/>
      <color indexed="81"/>
      <name val="Tahoma"/>
      <family val="2"/>
    </font>
    <font>
      <sz val="9"/>
      <color indexed="81"/>
      <name val="Tahoma"/>
      <family val="2"/>
    </font>
    <font>
      <sz val="12"/>
      <color indexed="8"/>
      <name val="Arial"/>
      <family val="2"/>
    </font>
    <font>
      <b/>
      <sz val="11"/>
      <color indexed="8"/>
      <name val="Arial"/>
      <family val="2"/>
    </font>
    <font>
      <sz val="9"/>
      <color indexed="8"/>
      <name val="Arial"/>
      <family val="2"/>
    </font>
    <font>
      <b/>
      <sz val="9"/>
      <color indexed="8"/>
      <name val="Arial"/>
      <family val="2"/>
    </font>
    <font>
      <sz val="12"/>
      <name val="Arial"/>
      <family val="2"/>
    </font>
    <font>
      <u/>
      <sz val="10"/>
      <color theme="10"/>
      <name val="Arial"/>
      <family val="2"/>
    </font>
    <font>
      <b/>
      <sz val="11"/>
      <color rgb="FF000000"/>
      <name val="Arial"/>
      <family val="2"/>
    </font>
    <font>
      <sz val="12"/>
      <color rgb="FF000000"/>
      <name val="Cambria"/>
      <family val="1"/>
    </font>
    <font>
      <sz val="11"/>
      <color rgb="FF000000"/>
      <name val="Arial"/>
      <family val="2"/>
    </font>
    <font>
      <sz val="9"/>
      <color rgb="FF000000"/>
      <name val="Arial"/>
      <family val="2"/>
    </font>
    <font>
      <sz val="10"/>
      <color rgb="FFFF0000"/>
      <name val="Arial"/>
      <family val="2"/>
    </font>
    <font>
      <b/>
      <sz val="12"/>
      <color rgb="FFFF0000"/>
      <name val="Arial"/>
      <family val="2"/>
    </font>
    <font>
      <sz val="11"/>
      <color rgb="FFFF0000"/>
      <name val="Arial"/>
      <family val="2"/>
    </font>
    <font>
      <b/>
      <sz val="11"/>
      <color theme="1"/>
      <name val="Calibri"/>
      <family val="2"/>
      <scheme val="minor"/>
    </font>
    <font>
      <sz val="11"/>
      <color theme="1"/>
      <name val="Arial"/>
      <family val="2"/>
    </font>
    <font>
      <i/>
      <sz val="11"/>
      <name val="Arial"/>
      <family val="2"/>
    </font>
    <font>
      <b/>
      <sz val="11"/>
      <color rgb="FFFF0000"/>
      <name val="Arial"/>
      <family val="2"/>
    </font>
    <font>
      <i/>
      <sz val="9"/>
      <name val="Arial"/>
      <family val="2"/>
    </font>
    <font>
      <i/>
      <sz val="8"/>
      <name val="Arial"/>
      <family val="2"/>
    </font>
    <font>
      <b/>
      <sz val="11"/>
      <color rgb="FF3F3F3F"/>
      <name val="Calibri"/>
      <family val="2"/>
      <scheme val="minor"/>
    </font>
    <font>
      <b/>
      <sz val="11"/>
      <color theme="1"/>
      <name val="Arial"/>
      <family val="2"/>
    </font>
    <font>
      <b/>
      <sz val="11"/>
      <color rgb="FF3F3F3F"/>
      <name val="Arial"/>
      <family val="2"/>
    </font>
    <font>
      <sz val="11"/>
      <color rgb="FF3F3F3F"/>
      <name val="Arial"/>
      <family val="2"/>
    </font>
    <font>
      <sz val="11"/>
      <color indexed="63"/>
      <name val="Arial"/>
      <family val="2"/>
    </font>
    <font>
      <u/>
      <sz val="11"/>
      <color theme="10"/>
      <name val="Arial"/>
      <family val="2"/>
    </font>
  </fonts>
  <fills count="33">
    <fill>
      <patternFill patternType="none"/>
    </fill>
    <fill>
      <patternFill patternType="gray125"/>
    </fill>
    <fill>
      <patternFill patternType="solid">
        <fgColor indexed="41"/>
        <bgColor indexed="9"/>
      </patternFill>
    </fill>
    <fill>
      <patternFill patternType="solid">
        <fgColor indexed="10"/>
        <bgColor indexed="53"/>
      </patternFill>
    </fill>
    <fill>
      <patternFill patternType="solid">
        <fgColor indexed="63"/>
        <bgColor indexed="59"/>
      </patternFill>
    </fill>
    <fill>
      <patternFill patternType="solid">
        <fgColor indexed="22"/>
        <bgColor indexed="31"/>
      </patternFill>
    </fill>
    <fill>
      <patternFill patternType="solid">
        <fgColor indexed="31"/>
        <bgColor indexed="55"/>
      </patternFill>
    </fill>
    <fill>
      <patternFill patternType="solid">
        <fgColor indexed="55"/>
        <bgColor indexed="31"/>
      </patternFill>
    </fill>
    <fill>
      <patternFill patternType="solid">
        <fgColor indexed="26"/>
        <bgColor indexed="9"/>
      </patternFill>
    </fill>
    <fill>
      <patternFill patternType="solid">
        <fgColor indexed="27"/>
        <bgColor indexed="42"/>
      </patternFill>
    </fill>
    <fill>
      <patternFill patternType="solid">
        <fgColor theme="0"/>
        <bgColor indexed="31"/>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4.9989318521683403E-2"/>
        <bgColor indexed="31"/>
      </patternFill>
    </fill>
    <fill>
      <patternFill patternType="solid">
        <fgColor rgb="FFE6E6E6"/>
        <bgColor indexed="64"/>
      </patternFill>
    </fill>
    <fill>
      <patternFill patternType="solid">
        <fgColor rgb="FFEAEAEA"/>
        <bgColor indexed="31"/>
      </patternFill>
    </fill>
    <fill>
      <patternFill patternType="solid">
        <fgColor rgb="FFEAEAEA"/>
        <bgColor indexed="9"/>
      </patternFill>
    </fill>
    <fill>
      <patternFill patternType="solid">
        <fgColor rgb="FFFFC000"/>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99"/>
        <bgColor indexed="9"/>
      </patternFill>
    </fill>
    <fill>
      <patternFill patternType="solid">
        <fgColor rgb="FFFFFF99"/>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3" tint="0.79998168889431442"/>
        <bgColor indexed="9"/>
      </patternFill>
    </fill>
    <fill>
      <patternFill patternType="solid">
        <fgColor theme="4" tint="0.79998168889431442"/>
        <bgColor indexed="9"/>
      </patternFill>
    </fill>
    <fill>
      <patternFill patternType="solid">
        <fgColor theme="4" tint="0.79998168889431442"/>
        <bgColor indexed="64"/>
      </patternFill>
    </fill>
    <fill>
      <patternFill patternType="solid">
        <fgColor theme="1"/>
        <bgColor indexed="9"/>
      </patternFill>
    </fill>
    <fill>
      <patternFill patternType="solid">
        <fgColor theme="0" tint="-0.14999847407452621"/>
        <bgColor indexed="64"/>
      </patternFill>
    </fill>
    <fill>
      <patternFill patternType="solid">
        <fgColor rgb="FFF2F2F2"/>
      </patternFill>
    </fill>
    <fill>
      <patternFill patternType="solid">
        <fgColor theme="3" tint="0.79998168889431442"/>
        <bgColor indexed="64"/>
      </patternFill>
    </fill>
    <fill>
      <patternFill patternType="solid">
        <fgColor theme="7" tint="0.59999389629810485"/>
        <bgColor indexed="64"/>
      </patternFill>
    </fill>
  </fills>
  <borders count="51">
    <border>
      <left/>
      <right/>
      <top/>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indexed="64"/>
      </right>
      <top style="thin">
        <color indexed="64"/>
      </top>
      <bottom style="thin">
        <color rgb="FF000000"/>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3F3F3F"/>
      </top>
      <bottom style="thin">
        <color rgb="FF3F3F3F"/>
      </bottom>
      <diagonal/>
    </border>
    <border>
      <left style="thin">
        <color indexed="64"/>
      </left>
      <right style="thin">
        <color rgb="FF3F3F3F"/>
      </right>
      <top style="medium">
        <color indexed="64"/>
      </top>
      <bottom style="thin">
        <color indexed="64"/>
      </bottom>
      <diagonal/>
    </border>
    <border>
      <left/>
      <right style="thin">
        <color indexed="64"/>
      </right>
      <top style="medium">
        <color indexed="64"/>
      </top>
      <bottom style="medium">
        <color indexed="64"/>
      </bottom>
      <diagonal/>
    </border>
  </borders>
  <cellStyleXfs count="14">
    <xf numFmtId="0" fontId="0" fillId="0" borderId="0"/>
    <xf numFmtId="0" fontId="13" fillId="2" borderId="0" applyNumberFormat="0" applyBorder="0" applyAlignment="0" applyProtection="0"/>
    <xf numFmtId="165" fontId="13" fillId="0" borderId="0" applyFill="0" applyBorder="0" applyAlignment="0" applyProtection="0"/>
    <xf numFmtId="0" fontId="21"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 fillId="4" borderId="2" applyAlignment="0"/>
    <xf numFmtId="0" fontId="1" fillId="4" borderId="2" applyAlignment="0"/>
    <xf numFmtId="0" fontId="13" fillId="5" borderId="0" applyNumberFormat="0" applyBorder="0" applyAlignment="0" applyProtection="0"/>
    <xf numFmtId="0" fontId="13" fillId="6" borderId="0" applyNumberFormat="0" applyBorder="0" applyAlignment="0" applyProtection="0"/>
    <xf numFmtId="0" fontId="13" fillId="0" borderId="0" applyAlignment="0">
      <protection locked="0"/>
    </xf>
    <xf numFmtId="0" fontId="13" fillId="0" borderId="0" applyAlignment="0">
      <protection locked="0"/>
    </xf>
    <xf numFmtId="164" fontId="13" fillId="0" borderId="0" applyAlignment="0">
      <protection locked="0"/>
    </xf>
    <xf numFmtId="0" fontId="35" fillId="30" borderId="37" applyNumberFormat="0" applyAlignment="0" applyProtection="0"/>
  </cellStyleXfs>
  <cellXfs count="611">
    <xf numFmtId="0" fontId="0" fillId="0" borderId="0" xfId="0"/>
    <xf numFmtId="0" fontId="0" fillId="0" borderId="0" xfId="0" applyProtection="1">
      <protection hidden="1"/>
    </xf>
    <xf numFmtId="0" fontId="0" fillId="0" borderId="0" xfId="0" applyFill="1" applyProtection="1">
      <protection hidden="1"/>
    </xf>
    <xf numFmtId="0" fontId="3" fillId="0" borderId="0" xfId="0" applyFont="1" applyFill="1" applyBorder="1" applyProtection="1">
      <protection hidden="1"/>
    </xf>
    <xf numFmtId="0" fontId="0" fillId="0" borderId="0" xfId="0" applyBorder="1" applyProtection="1">
      <protection hidden="1"/>
    </xf>
    <xf numFmtId="0" fontId="0" fillId="7" borderId="0" xfId="0" applyFont="1" applyFill="1" applyBorder="1" applyProtection="1">
      <protection hidden="1"/>
    </xf>
    <xf numFmtId="0" fontId="8" fillId="0" borderId="0" xfId="0" applyFont="1" applyFill="1" applyBorder="1" applyAlignment="1" applyProtection="1">
      <alignment horizontal="center"/>
      <protection hidden="1"/>
    </xf>
    <xf numFmtId="0" fontId="11" fillId="0" borderId="0" xfId="0" applyFont="1" applyFill="1" applyBorder="1" applyAlignment="1" applyProtection="1">
      <alignment horizontal="center"/>
      <protection hidden="1"/>
    </xf>
    <xf numFmtId="0" fontId="3" fillId="0" borderId="0" xfId="0" applyFont="1" applyProtection="1">
      <protection hidden="1"/>
    </xf>
    <xf numFmtId="0" fontId="5" fillId="0" borderId="0" xfId="0" applyFont="1" applyBorder="1" applyAlignment="1" applyProtection="1">
      <alignment horizontal="right"/>
      <protection hidden="1"/>
    </xf>
    <xf numFmtId="4" fontId="5" fillId="8" borderId="0" xfId="0" applyNumberFormat="1" applyFont="1" applyFill="1" applyBorder="1" applyProtection="1">
      <protection hidden="1"/>
    </xf>
    <xf numFmtId="2" fontId="0" fillId="8" borderId="0" xfId="0" applyNumberFormat="1" applyFill="1" applyBorder="1" applyProtection="1">
      <protection hidden="1"/>
    </xf>
    <xf numFmtId="4" fontId="0" fillId="8" borderId="0" xfId="0" applyNumberFormat="1" applyFill="1" applyBorder="1" applyProtection="1">
      <protection hidden="1"/>
    </xf>
    <xf numFmtId="169" fontId="0" fillId="8" borderId="0" xfId="0" applyNumberFormat="1" applyFill="1" applyBorder="1" applyProtection="1">
      <protection hidden="1"/>
    </xf>
    <xf numFmtId="164" fontId="0" fillId="9" borderId="0" xfId="0" applyNumberFormat="1" applyFill="1" applyBorder="1" applyProtection="1">
      <protection hidden="1"/>
    </xf>
    <xf numFmtId="0" fontId="0" fillId="0" borderId="0" xfId="0" applyAlignment="1" applyProtection="1">
      <alignment horizontal="right"/>
      <protection hidden="1"/>
    </xf>
    <xf numFmtId="0" fontId="0" fillId="6" borderId="0" xfId="0" applyFont="1" applyFill="1" applyBorder="1" applyAlignment="1" applyProtection="1">
      <alignment horizontal="right"/>
      <protection hidden="1"/>
    </xf>
    <xf numFmtId="164" fontId="0" fillId="8" borderId="0" xfId="0" applyNumberFormat="1" applyFill="1" applyBorder="1" applyProtection="1">
      <protection hidden="1"/>
    </xf>
    <xf numFmtId="4" fontId="0" fillId="0" borderId="0" xfId="0" applyNumberFormat="1" applyFill="1" applyProtection="1">
      <protection hidden="1"/>
    </xf>
    <xf numFmtId="0" fontId="0" fillId="0" borderId="0" xfId="0" applyFont="1" applyBorder="1" applyAlignment="1" applyProtection="1">
      <alignment horizontal="right"/>
      <protection hidden="1"/>
    </xf>
    <xf numFmtId="0" fontId="3" fillId="5" borderId="3" xfId="8" applyFont="1" applyBorder="1" applyAlignment="1" applyProtection="1">
      <alignment vertical="top" wrapText="1"/>
      <protection hidden="1"/>
    </xf>
    <xf numFmtId="2" fontId="3" fillId="2" borderId="3" xfId="0" applyNumberFormat="1" applyFont="1" applyFill="1" applyBorder="1" applyAlignment="1" applyProtection="1">
      <alignment horizontal="right"/>
      <protection hidden="1"/>
    </xf>
    <xf numFmtId="164" fontId="3" fillId="2" borderId="3" xfId="0" applyNumberFormat="1" applyFont="1" applyFill="1" applyBorder="1" applyAlignment="1" applyProtection="1">
      <alignment horizontal="right"/>
      <protection hidden="1"/>
    </xf>
    <xf numFmtId="164" fontId="3" fillId="2" borderId="3" xfId="0" applyNumberFormat="1" applyFont="1" applyFill="1" applyBorder="1" applyProtection="1">
      <protection hidden="1"/>
    </xf>
    <xf numFmtId="168" fontId="3" fillId="2" borderId="3" xfId="0" applyNumberFormat="1" applyFont="1" applyFill="1" applyBorder="1" applyAlignment="1" applyProtection="1">
      <protection hidden="1"/>
    </xf>
    <xf numFmtId="164" fontId="3" fillId="2" borderId="3" xfId="1" applyNumberFormat="1" applyFont="1" applyBorder="1" applyProtection="1">
      <protection hidden="1"/>
    </xf>
    <xf numFmtId="0" fontId="2" fillId="2" borderId="3" xfId="1" applyFont="1" applyBorder="1" applyProtection="1">
      <protection hidden="1"/>
    </xf>
    <xf numFmtId="168" fontId="2" fillId="2" borderId="3" xfId="0" applyNumberFormat="1" applyFont="1" applyFill="1" applyBorder="1" applyAlignment="1" applyProtection="1">
      <protection hidden="1"/>
    </xf>
    <xf numFmtId="0" fontId="2" fillId="5" borderId="3" xfId="8" applyFont="1" applyBorder="1" applyAlignment="1" applyProtection="1">
      <alignment wrapText="1"/>
      <protection hidden="1"/>
    </xf>
    <xf numFmtId="0" fontId="5" fillId="5" borderId="3" xfId="8" applyFont="1" applyBorder="1" applyProtection="1">
      <protection hidden="1"/>
    </xf>
    <xf numFmtId="164" fontId="2" fillId="2" borderId="3" xfId="0" applyNumberFormat="1" applyFont="1" applyFill="1" applyBorder="1" applyAlignment="1" applyProtection="1">
      <alignment horizontal="right"/>
      <protection hidden="1"/>
    </xf>
    <xf numFmtId="164" fontId="3" fillId="2" borderId="3" xfId="1" applyNumberFormat="1" applyFont="1" applyBorder="1" applyAlignment="1" applyProtection="1">
      <alignment horizontal="right"/>
      <protection hidden="1"/>
    </xf>
    <xf numFmtId="164" fontId="2" fillId="2" borderId="3" xfId="1" applyNumberFormat="1" applyFont="1" applyBorder="1" applyAlignment="1" applyProtection="1">
      <alignment horizontal="right"/>
      <protection hidden="1"/>
    </xf>
    <xf numFmtId="164" fontId="13" fillId="0" borderId="0" xfId="1" applyNumberFormat="1" applyFill="1" applyBorder="1" applyAlignment="1" applyProtection="1">
      <protection hidden="1"/>
    </xf>
    <xf numFmtId="4" fontId="3" fillId="2" borderId="3" xfId="0" applyNumberFormat="1" applyFont="1" applyFill="1" applyBorder="1" applyProtection="1">
      <protection hidden="1"/>
    </xf>
    <xf numFmtId="171" fontId="3" fillId="2" borderId="3" xfId="0" applyNumberFormat="1" applyFont="1" applyFill="1" applyBorder="1" applyAlignment="1" applyProtection="1">
      <alignment horizontal="right"/>
      <protection hidden="1"/>
    </xf>
    <xf numFmtId="0" fontId="2" fillId="0" borderId="0" xfId="0" applyFont="1" applyBorder="1" applyProtection="1">
      <protection hidden="1"/>
    </xf>
    <xf numFmtId="0" fontId="3" fillId="0" borderId="0" xfId="1" applyFont="1" applyFill="1" applyBorder="1" applyAlignment="1" applyProtection="1">
      <alignment horizontal="center"/>
      <protection hidden="1"/>
    </xf>
    <xf numFmtId="0" fontId="0" fillId="0" borderId="0" xfId="0" applyFill="1" applyBorder="1" applyProtection="1">
      <protection hidden="1"/>
    </xf>
    <xf numFmtId="0" fontId="0" fillId="13" borderId="0" xfId="0" applyFill="1"/>
    <xf numFmtId="0" fontId="0" fillId="0" borderId="0" xfId="0" quotePrefix="1"/>
    <xf numFmtId="166" fontId="0" fillId="0" borderId="0" xfId="0" applyNumberFormat="1"/>
    <xf numFmtId="170" fontId="3" fillId="2" borderId="3" xfId="0" applyNumberFormat="1" applyFont="1" applyFill="1" applyBorder="1" applyAlignment="1" applyProtection="1">
      <alignment horizontal="right"/>
      <protection hidden="1"/>
    </xf>
    <xf numFmtId="0" fontId="0" fillId="0" borderId="0" xfId="0" applyProtection="1">
      <protection hidden="1"/>
    </xf>
    <xf numFmtId="0" fontId="0" fillId="0" borderId="3" xfId="0" applyFont="1" applyFill="1" applyBorder="1" applyProtection="1">
      <protection hidden="1"/>
    </xf>
    <xf numFmtId="0" fontId="5" fillId="0" borderId="3" xfId="0" applyFont="1" applyFill="1" applyBorder="1" applyProtection="1">
      <protection hidden="1"/>
    </xf>
    <xf numFmtId="8" fontId="0" fillId="0" borderId="3" xfId="0" applyNumberFormat="1" applyFill="1" applyBorder="1" applyAlignment="1" applyProtection="1">
      <alignment horizontal="center"/>
      <protection hidden="1"/>
    </xf>
    <xf numFmtId="0" fontId="0" fillId="0" borderId="0" xfId="0" applyProtection="1">
      <protection hidden="1"/>
    </xf>
    <xf numFmtId="0" fontId="2" fillId="2" borderId="3" xfId="0" applyFont="1" applyFill="1" applyBorder="1" applyProtection="1">
      <protection hidden="1"/>
    </xf>
    <xf numFmtId="0" fontId="0" fillId="0" borderId="0" xfId="0" applyProtection="1">
      <protection hidden="1"/>
    </xf>
    <xf numFmtId="0" fontId="2" fillId="2" borderId="4" xfId="0" applyFont="1" applyFill="1" applyBorder="1" applyProtection="1">
      <protection hidden="1"/>
    </xf>
    <xf numFmtId="6" fontId="3" fillId="2" borderId="4" xfId="0" applyNumberFormat="1" applyFont="1" applyFill="1" applyBorder="1" applyProtection="1">
      <protection hidden="1"/>
    </xf>
    <xf numFmtId="6" fontId="3" fillId="2" borderId="3" xfId="0" applyNumberFormat="1" applyFont="1" applyFill="1" applyBorder="1" applyProtection="1">
      <protection hidden="1"/>
    </xf>
    <xf numFmtId="164" fontId="3" fillId="0" borderId="0" xfId="1" applyNumberFormat="1" applyFont="1" applyFill="1" applyBorder="1" applyAlignment="1" applyProtection="1">
      <alignment horizontal="right"/>
      <protection hidden="1"/>
    </xf>
    <xf numFmtId="0" fontId="2" fillId="0" borderId="0" xfId="0" applyFont="1" applyFill="1" applyBorder="1" applyProtection="1">
      <protection hidden="1"/>
    </xf>
    <xf numFmtId="164" fontId="3" fillId="0" borderId="0" xfId="0" applyNumberFormat="1" applyFont="1" applyFill="1" applyBorder="1" applyAlignment="1" applyProtection="1">
      <alignment horizontal="right"/>
      <protection hidden="1"/>
    </xf>
    <xf numFmtId="0" fontId="3" fillId="2" borderId="3" xfId="0" applyFont="1" applyFill="1" applyBorder="1" applyAlignment="1" applyProtection="1">
      <alignment horizontal="left" wrapText="1"/>
      <protection hidden="1"/>
    </xf>
    <xf numFmtId="0" fontId="0" fillId="0" borderId="0" xfId="0" applyAlignment="1">
      <alignment horizontal="left"/>
    </xf>
    <xf numFmtId="0" fontId="0" fillId="0" borderId="0" xfId="0" applyProtection="1">
      <protection hidden="1"/>
    </xf>
    <xf numFmtId="170" fontId="3" fillId="7" borderId="3" xfId="0" applyNumberFormat="1" applyFont="1" applyFill="1" applyBorder="1" applyAlignment="1" applyProtection="1">
      <alignment horizontal="left" wrapText="1"/>
      <protection hidden="1"/>
    </xf>
    <xf numFmtId="164" fontId="0" fillId="0" borderId="0" xfId="0" applyNumberFormat="1" applyProtection="1">
      <protection hidden="1"/>
    </xf>
    <xf numFmtId="0" fontId="0" fillId="13" borderId="0" xfId="0" applyFill="1" applyProtection="1">
      <protection hidden="1"/>
    </xf>
    <xf numFmtId="1" fontId="3" fillId="2" borderId="3" xfId="1" applyNumberFormat="1" applyFont="1" applyBorder="1" applyAlignment="1" applyProtection="1">
      <alignment horizontal="right"/>
      <protection hidden="1"/>
    </xf>
    <xf numFmtId="4" fontId="0" fillId="0" borderId="0" xfId="0" applyNumberFormat="1"/>
    <xf numFmtId="0" fontId="0" fillId="0" borderId="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horizontal="left"/>
      <protection locked="0"/>
    </xf>
    <xf numFmtId="0" fontId="0" fillId="0" borderId="0" xfId="0" applyAlignment="1">
      <alignment wrapText="1"/>
    </xf>
    <xf numFmtId="0" fontId="5" fillId="0" borderId="0" xfId="0" applyFont="1" applyBorder="1" applyAlignment="1" applyProtection="1">
      <alignment horizontal="left" wrapText="1"/>
      <protection hidden="1"/>
    </xf>
    <xf numFmtId="0" fontId="0" fillId="0" borderId="0" xfId="0" applyProtection="1">
      <protection hidden="1"/>
    </xf>
    <xf numFmtId="164" fontId="2" fillId="0" borderId="0" xfId="1" applyNumberFormat="1" applyFont="1" applyFill="1" applyBorder="1" applyAlignment="1" applyProtection="1">
      <alignment horizontal="right"/>
      <protection hidden="1"/>
    </xf>
    <xf numFmtId="164" fontId="2" fillId="0" borderId="0" xfId="0" applyNumberFormat="1" applyFont="1" applyFill="1" applyBorder="1" applyAlignment="1" applyProtection="1">
      <protection hidden="1"/>
    </xf>
    <xf numFmtId="164" fontId="0" fillId="0" borderId="0" xfId="1" applyNumberFormat="1" applyFont="1" applyFill="1" applyBorder="1" applyAlignment="1" applyProtection="1">
      <alignment horizontal="left"/>
      <protection hidden="1"/>
    </xf>
    <xf numFmtId="4" fontId="29" fillId="0" borderId="0" xfId="0" applyNumberFormat="1" applyFont="1" applyFill="1"/>
    <xf numFmtId="4" fontId="29" fillId="18" borderId="0" xfId="0" applyNumberFormat="1" applyFont="1" applyFill="1"/>
    <xf numFmtId="0" fontId="0" fillId="18" borderId="0" xfId="0" applyFill="1"/>
    <xf numFmtId="0" fontId="2" fillId="0" borderId="9" xfId="0" applyFont="1" applyBorder="1" applyAlignment="1" applyProtection="1">
      <alignment vertical="top" wrapText="1"/>
      <protection hidden="1"/>
    </xf>
    <xf numFmtId="0" fontId="2" fillId="0" borderId="10" xfId="0" applyFont="1" applyBorder="1" applyAlignment="1" applyProtection="1">
      <alignment vertical="top" wrapText="1"/>
      <protection hidden="1"/>
    </xf>
    <xf numFmtId="0" fontId="2" fillId="0" borderId="11" xfId="0" applyFont="1" applyBorder="1" applyAlignment="1" applyProtection="1">
      <alignment vertical="top" wrapText="1"/>
      <protection hidden="1"/>
    </xf>
    <xf numFmtId="0" fontId="3" fillId="10" borderId="7" xfId="0" applyNumberFormat="1" applyFont="1" applyFill="1" applyBorder="1" applyAlignment="1" applyProtection="1">
      <alignment horizontal="left" vertical="center"/>
      <protection hidden="1"/>
    </xf>
    <xf numFmtId="0" fontId="2" fillId="0" borderId="0" xfId="0" applyFont="1" applyAlignment="1" applyProtection="1">
      <alignment vertical="top"/>
      <protection hidden="1"/>
    </xf>
    <xf numFmtId="0" fontId="2" fillId="0" borderId="0" xfId="10" applyFont="1" applyBorder="1" applyAlignment="1" applyProtection="1">
      <alignment horizontal="left"/>
      <protection hidden="1"/>
    </xf>
    <xf numFmtId="0" fontId="3" fillId="0" borderId="0" xfId="0" applyFont="1" applyFill="1" applyBorder="1" applyAlignment="1" applyProtection="1">
      <protection hidden="1"/>
    </xf>
    <xf numFmtId="0" fontId="24" fillId="0" borderId="0" xfId="0" applyFont="1" applyAlignment="1" applyProtection="1">
      <alignment horizontal="left" vertical="center" readingOrder="1"/>
      <protection hidden="1"/>
    </xf>
    <xf numFmtId="168" fontId="2" fillId="0" borderId="0" xfId="0" applyNumberFormat="1" applyFont="1" applyFill="1" applyBorder="1" applyAlignment="1" applyProtection="1">
      <protection hidden="1"/>
    </xf>
    <xf numFmtId="164" fontId="2" fillId="0" borderId="0" xfId="0" applyNumberFormat="1" applyFont="1" applyFill="1" applyBorder="1" applyProtection="1">
      <protection hidden="1"/>
    </xf>
    <xf numFmtId="2" fontId="3" fillId="6" borderId="3" xfId="9" applyNumberFormat="1" applyFont="1" applyBorder="1" applyAlignment="1" applyProtection="1">
      <alignment horizontal="left" vertical="top" wrapText="1"/>
      <protection hidden="1"/>
    </xf>
    <xf numFmtId="164" fontId="3" fillId="6" borderId="3" xfId="9" applyNumberFormat="1" applyFont="1" applyBorder="1" applyAlignment="1" applyProtection="1">
      <alignment vertical="top" wrapText="1"/>
      <protection hidden="1"/>
    </xf>
    <xf numFmtId="164" fontId="3" fillId="6" borderId="3" xfId="9" applyNumberFormat="1" applyFont="1" applyBorder="1" applyAlignment="1" applyProtection="1">
      <alignment vertical="top"/>
      <protection hidden="1"/>
    </xf>
    <xf numFmtId="168" fontId="3" fillId="0" borderId="0" xfId="0" applyNumberFormat="1" applyFont="1" applyFill="1" applyBorder="1" applyAlignment="1" applyProtection="1">
      <protection hidden="1"/>
    </xf>
    <xf numFmtId="0" fontId="3" fillId="7" borderId="3" xfId="0" applyFont="1" applyFill="1" applyBorder="1" applyProtection="1">
      <protection hidden="1"/>
    </xf>
    <xf numFmtId="0" fontId="3" fillId="0" borderId="0" xfId="0" applyFont="1" applyFill="1" applyProtection="1">
      <protection hidden="1"/>
    </xf>
    <xf numFmtId="0" fontId="2" fillId="0" borderId="0" xfId="0" applyFont="1" applyFill="1" applyBorder="1" applyAlignment="1" applyProtection="1">
      <alignment horizontal="left"/>
      <protection hidden="1"/>
    </xf>
    <xf numFmtId="0" fontId="2" fillId="0" borderId="0" xfId="0" applyFont="1" applyFill="1" applyBorder="1" applyAlignment="1" applyProtection="1">
      <protection hidden="1"/>
    </xf>
    <xf numFmtId="0" fontId="2" fillId="14" borderId="3" xfId="0" applyFont="1" applyFill="1" applyBorder="1" applyAlignment="1" applyProtection="1">
      <protection hidden="1"/>
    </xf>
    <xf numFmtId="0" fontId="2" fillId="14" borderId="3" xfId="0" applyFont="1" applyFill="1" applyBorder="1" applyAlignment="1" applyProtection="1">
      <alignment wrapText="1"/>
      <protection hidden="1"/>
    </xf>
    <xf numFmtId="0" fontId="2" fillId="14" borderId="10" xfId="0" applyFont="1" applyFill="1" applyBorder="1" applyAlignment="1" applyProtection="1">
      <protection hidden="1"/>
    </xf>
    <xf numFmtId="164" fontId="2" fillId="14" borderId="3" xfId="0" applyNumberFormat="1" applyFont="1" applyFill="1" applyBorder="1" applyAlignment="1" applyProtection="1">
      <protection hidden="1"/>
    </xf>
    <xf numFmtId="0" fontId="2" fillId="12" borderId="9" xfId="0" applyFont="1" applyFill="1" applyBorder="1" applyProtection="1">
      <protection hidden="1"/>
    </xf>
    <xf numFmtId="0" fontId="0" fillId="0" borderId="0" xfId="0" applyProtection="1">
      <protection locked="0" hidden="1"/>
    </xf>
    <xf numFmtId="164" fontId="3" fillId="14" borderId="3" xfId="0" applyNumberFormat="1" applyFont="1" applyFill="1" applyBorder="1" applyProtection="1">
      <protection hidden="1"/>
    </xf>
    <xf numFmtId="0" fontId="2" fillId="6" borderId="3" xfId="9" applyFont="1" applyBorder="1" applyAlignment="1" applyProtection="1">
      <alignment vertical="top" wrapText="1"/>
      <protection hidden="1"/>
    </xf>
    <xf numFmtId="164" fontId="3" fillId="5" borderId="3" xfId="8" applyNumberFormat="1" applyFont="1" applyBorder="1" applyProtection="1">
      <protection hidden="1"/>
    </xf>
    <xf numFmtId="0" fontId="0" fillId="19" borderId="0" xfId="0" applyFill="1"/>
    <xf numFmtId="0" fontId="0" fillId="20" borderId="0" xfId="0" applyFill="1"/>
    <xf numFmtId="0" fontId="5" fillId="13" borderId="0" xfId="0" applyFont="1" applyFill="1"/>
    <xf numFmtId="0" fontId="2" fillId="12" borderId="9" xfId="0" applyFont="1" applyFill="1" applyBorder="1" applyAlignment="1" applyProtection="1">
      <alignment horizontal="left" vertical="center"/>
      <protection hidden="1"/>
    </xf>
    <xf numFmtId="171" fontId="0" fillId="21" borderId="0" xfId="0" applyNumberFormat="1" applyFill="1" applyBorder="1" applyProtection="1">
      <protection hidden="1"/>
    </xf>
    <xf numFmtId="171" fontId="0" fillId="22" borderId="0" xfId="0" applyNumberFormat="1" applyFill="1" applyProtection="1">
      <protection hidden="1"/>
    </xf>
    <xf numFmtId="0" fontId="0" fillId="23" borderId="0" xfId="0" applyFill="1"/>
    <xf numFmtId="170" fontId="0" fillId="0" borderId="0" xfId="0" applyNumberFormat="1"/>
    <xf numFmtId="0" fontId="2" fillId="14" borderId="11" xfId="0" applyFont="1" applyFill="1" applyBorder="1" applyAlignment="1" applyProtection="1">
      <protection hidden="1"/>
    </xf>
    <xf numFmtId="0" fontId="3" fillId="2" borderId="3" xfId="0" applyFont="1" applyFill="1" applyBorder="1" applyProtection="1">
      <protection hidden="1"/>
    </xf>
    <xf numFmtId="0" fontId="2" fillId="2" borderId="3" xfId="0" applyFont="1" applyFill="1" applyBorder="1" applyProtection="1">
      <protection hidden="1"/>
    </xf>
    <xf numFmtId="0" fontId="3" fillId="2" borderId="3" xfId="0" applyFont="1" applyFill="1" applyBorder="1" applyAlignment="1" applyProtection="1">
      <alignment horizontal="left"/>
      <protection hidden="1"/>
    </xf>
    <xf numFmtId="0" fontId="5" fillId="0" borderId="13" xfId="0" applyFont="1" applyBorder="1" applyAlignment="1" applyProtection="1">
      <alignment horizontal="left" wrapText="1"/>
      <protection hidden="1"/>
    </xf>
    <xf numFmtId="0" fontId="5" fillId="0" borderId="0" xfId="0" applyFont="1" applyBorder="1" applyAlignment="1" applyProtection="1">
      <alignment horizontal="left" wrapText="1"/>
      <protection hidden="1"/>
    </xf>
    <xf numFmtId="0" fontId="3" fillId="2" borderId="3" xfId="0" applyFont="1" applyFill="1" applyBorder="1" applyAlignment="1" applyProtection="1">
      <alignment wrapText="1"/>
      <protection hidden="1"/>
    </xf>
    <xf numFmtId="0" fontId="0" fillId="0" borderId="0" xfId="0" applyProtection="1">
      <protection hidden="1"/>
    </xf>
    <xf numFmtId="164" fontId="2" fillId="0" borderId="0" xfId="0" applyNumberFormat="1" applyFont="1" applyFill="1" applyBorder="1" applyAlignment="1" applyProtection="1">
      <alignment horizontal="left" vertical="center" wrapText="1" shrinkToFit="1"/>
      <protection hidden="1"/>
    </xf>
    <xf numFmtId="0" fontId="29" fillId="18" borderId="0" xfId="0" applyFont="1" applyFill="1"/>
    <xf numFmtId="10" fontId="29" fillId="18" borderId="0" xfId="0" applyNumberFormat="1" applyFont="1" applyFill="1"/>
    <xf numFmtId="9" fontId="29" fillId="18" borderId="0" xfId="0" applyNumberFormat="1" applyFont="1" applyFill="1"/>
    <xf numFmtId="0" fontId="2" fillId="5" borderId="3" xfId="8" applyFont="1" applyBorder="1" applyAlignment="1" applyProtection="1">
      <protection hidden="1"/>
    </xf>
    <xf numFmtId="0" fontId="2" fillId="25" borderId="3" xfId="0" applyFont="1" applyFill="1" applyBorder="1" applyAlignment="1" applyProtection="1">
      <alignment horizontal="left" vertical="center" wrapText="1"/>
      <protection locked="0"/>
    </xf>
    <xf numFmtId="1" fontId="5" fillId="26" borderId="3" xfId="0" applyNumberFormat="1" applyFont="1" applyFill="1" applyBorder="1" applyAlignment="1" applyProtection="1">
      <alignment horizontal="right"/>
      <protection hidden="1"/>
    </xf>
    <xf numFmtId="2" fontId="2" fillId="26" borderId="3" xfId="0" applyNumberFormat="1" applyFont="1" applyFill="1" applyBorder="1" applyAlignment="1" applyProtection="1">
      <protection hidden="1"/>
    </xf>
    <xf numFmtId="0" fontId="2" fillId="25" borderId="3" xfId="0" applyFont="1" applyFill="1" applyBorder="1" applyAlignment="1" applyProtection="1">
      <alignment vertical="center" wrapText="1"/>
      <protection locked="0"/>
    </xf>
    <xf numFmtId="0" fontId="2" fillId="25" borderId="3" xfId="0" applyFont="1" applyFill="1" applyBorder="1" applyAlignment="1" applyProtection="1">
      <alignment vertical="center"/>
      <protection locked="0"/>
    </xf>
    <xf numFmtId="170" fontId="2" fillId="26" borderId="3" xfId="0" applyNumberFormat="1" applyFont="1" applyFill="1" applyBorder="1" applyProtection="1"/>
    <xf numFmtId="170" fontId="2" fillId="27" borderId="3" xfId="0" applyNumberFormat="1" applyFont="1" applyFill="1" applyBorder="1" applyProtection="1">
      <protection hidden="1"/>
    </xf>
    <xf numFmtId="0" fontId="3" fillId="2" borderId="9" xfId="1" applyFont="1" applyBorder="1" applyAlignment="1" applyProtection="1">
      <protection hidden="1"/>
    </xf>
    <xf numFmtId="0" fontId="3" fillId="2" borderId="11" xfId="1" applyFont="1" applyBorder="1" applyAlignment="1" applyProtection="1">
      <protection hidden="1"/>
    </xf>
    <xf numFmtId="0" fontId="3" fillId="0" borderId="0" xfId="1" applyFont="1" applyFill="1" applyBorder="1" applyAlignment="1" applyProtection="1">
      <protection hidden="1"/>
    </xf>
    <xf numFmtId="0" fontId="13" fillId="0" borderId="0" xfId="1" applyFill="1" applyBorder="1" applyAlignment="1" applyProtection="1">
      <protection hidden="1"/>
    </xf>
    <xf numFmtId="0" fontId="3" fillId="0" borderId="0" xfId="8" applyFont="1" applyFill="1" applyBorder="1" applyAlignment="1" applyProtection="1">
      <protection hidden="1"/>
    </xf>
    <xf numFmtId="4" fontId="3" fillId="0" borderId="0" xfId="1" applyNumberFormat="1" applyFont="1" applyFill="1" applyBorder="1" applyAlignment="1" applyProtection="1">
      <alignment horizontal="center"/>
      <protection hidden="1"/>
    </xf>
    <xf numFmtId="2" fontId="3" fillId="0" borderId="0" xfId="1" applyNumberFormat="1" applyFont="1" applyFill="1" applyBorder="1" applyAlignment="1" applyProtection="1">
      <alignment horizontal="center"/>
      <protection hidden="1"/>
    </xf>
    <xf numFmtId="2" fontId="3" fillId="0" borderId="0" xfId="0" applyNumberFormat="1" applyFont="1" applyFill="1" applyBorder="1" applyAlignment="1" applyProtection="1">
      <alignment horizontal="center"/>
      <protection hidden="1"/>
    </xf>
    <xf numFmtId="2" fontId="3" fillId="0" borderId="0" xfId="0" applyNumberFormat="1" applyFont="1" applyFill="1" applyBorder="1" applyAlignment="1" applyProtection="1">
      <protection hidden="1"/>
    </xf>
    <xf numFmtId="164" fontId="3" fillId="0" borderId="0" xfId="0" applyNumberFormat="1" applyFont="1" applyFill="1" applyBorder="1" applyAlignment="1" applyProtection="1">
      <protection hidden="1"/>
    </xf>
    <xf numFmtId="168" fontId="3" fillId="2" borderId="3" xfId="0" applyNumberFormat="1" applyFont="1" applyFill="1" applyBorder="1" applyAlignment="1" applyProtection="1">
      <alignment horizontal="right" vertical="center"/>
      <protection hidden="1"/>
    </xf>
    <xf numFmtId="0" fontId="3" fillId="2" borderId="3" xfId="0" applyNumberFormat="1" applyFont="1" applyFill="1" applyBorder="1" applyAlignment="1" applyProtection="1">
      <alignment horizontal="right"/>
      <protection hidden="1"/>
    </xf>
    <xf numFmtId="0" fontId="2" fillId="25" borderId="3" xfId="0" applyFont="1" applyFill="1" applyBorder="1" applyAlignment="1" applyProtection="1">
      <alignment horizontal="left" wrapText="1"/>
      <protection locked="0"/>
    </xf>
    <xf numFmtId="168" fontId="3" fillId="28" borderId="3" xfId="0" applyNumberFormat="1" applyFont="1" applyFill="1" applyBorder="1" applyAlignment="1" applyProtection="1">
      <alignment horizontal="right" vertical="center"/>
      <protection hidden="1"/>
    </xf>
    <xf numFmtId="0" fontId="2" fillId="0" borderId="3" xfId="0" applyFont="1" applyFill="1" applyBorder="1" applyAlignment="1" applyProtection="1">
      <protection hidden="1"/>
    </xf>
    <xf numFmtId="0" fontId="2" fillId="14" borderId="3" xfId="0" applyFont="1" applyFill="1" applyBorder="1" applyAlignment="1" applyProtection="1">
      <alignment horizontal="left" vertical="top" wrapText="1" shrinkToFit="1"/>
      <protection hidden="1"/>
    </xf>
    <xf numFmtId="0" fontId="2" fillId="14" borderId="3" xfId="0" applyFont="1" applyFill="1" applyBorder="1" applyAlignment="1" applyProtection="1">
      <alignment vertical="top"/>
      <protection hidden="1"/>
    </xf>
    <xf numFmtId="0" fontId="2" fillId="14" borderId="3" xfId="0" applyFont="1" applyFill="1" applyBorder="1" applyAlignment="1" applyProtection="1">
      <alignment vertical="top" wrapText="1"/>
      <protection hidden="1"/>
    </xf>
    <xf numFmtId="164" fontId="5" fillId="0" borderId="0" xfId="0" applyNumberFormat="1" applyFont="1" applyBorder="1" applyAlignment="1" applyProtection="1">
      <alignment horizontal="left" wrapText="1"/>
      <protection hidden="1"/>
    </xf>
    <xf numFmtId="0" fontId="2" fillId="12" borderId="10" xfId="0" applyFont="1" applyFill="1" applyBorder="1" applyAlignment="1" applyProtection="1">
      <protection hidden="1"/>
    </xf>
    <xf numFmtId="0" fontId="2" fillId="12" borderId="11" xfId="0" applyFont="1" applyFill="1" applyBorder="1" applyAlignment="1" applyProtection="1">
      <protection hidden="1"/>
    </xf>
    <xf numFmtId="0" fontId="0" fillId="0" borderId="0" xfId="0" applyFill="1" applyBorder="1" applyAlignment="1" applyProtection="1">
      <alignment wrapText="1"/>
      <protection hidden="1"/>
    </xf>
    <xf numFmtId="0" fontId="0" fillId="0" borderId="0" xfId="0" applyBorder="1"/>
    <xf numFmtId="8" fontId="0" fillId="0" borderId="0" xfId="0" applyNumberFormat="1" applyFill="1" applyBorder="1" applyAlignment="1" applyProtection="1">
      <alignment horizontal="center"/>
      <protection hidden="1"/>
    </xf>
    <xf numFmtId="0" fontId="0" fillId="0" borderId="0" xfId="0" applyProtection="1">
      <protection hidden="1"/>
    </xf>
    <xf numFmtId="14" fontId="2" fillId="0" borderId="0" xfId="0" applyNumberFormat="1" applyFont="1" applyAlignment="1" applyProtection="1">
      <protection hidden="1"/>
    </xf>
    <xf numFmtId="0" fontId="3" fillId="2" borderId="3" xfId="0" applyFont="1" applyFill="1" applyBorder="1" applyProtection="1">
      <protection hidden="1"/>
    </xf>
    <xf numFmtId="0" fontId="2" fillId="2" borderId="3" xfId="0" applyFont="1" applyFill="1" applyBorder="1" applyProtection="1">
      <protection hidden="1"/>
    </xf>
    <xf numFmtId="2" fontId="13" fillId="2" borderId="3" xfId="1" applyNumberFormat="1" applyBorder="1" applyAlignment="1" applyProtection="1">
      <alignment horizontal="left"/>
      <protection hidden="1"/>
    </xf>
    <xf numFmtId="0" fontId="2" fillId="2" borderId="12" xfId="0" applyFont="1" applyFill="1" applyBorder="1" applyProtection="1">
      <protection hidden="1"/>
    </xf>
    <xf numFmtId="6" fontId="3" fillId="2" borderId="12" xfId="0" applyNumberFormat="1" applyFont="1" applyFill="1" applyBorder="1" applyProtection="1">
      <protection hidden="1"/>
    </xf>
    <xf numFmtId="8" fontId="2" fillId="2" borderId="3" xfId="0" applyNumberFormat="1" applyFont="1" applyFill="1" applyBorder="1" applyProtection="1">
      <protection hidden="1"/>
    </xf>
    <xf numFmtId="0" fontId="5" fillId="14" borderId="3" xfId="8" applyFont="1" applyFill="1" applyBorder="1" applyProtection="1">
      <protection hidden="1"/>
    </xf>
    <xf numFmtId="0" fontId="5" fillId="14" borderId="3" xfId="8" applyFont="1" applyFill="1" applyBorder="1" applyAlignment="1" applyProtection="1">
      <alignment horizontal="center"/>
      <protection hidden="1"/>
    </xf>
    <xf numFmtId="0" fontId="2" fillId="0" borderId="0" xfId="0" applyFont="1" applyProtection="1">
      <protection hidden="1"/>
    </xf>
    <xf numFmtId="0" fontId="2" fillId="0" borderId="0" xfId="0" applyFont="1" applyAlignment="1" applyProtection="1">
      <alignment horizontal="left"/>
      <protection hidden="1"/>
    </xf>
    <xf numFmtId="0" fontId="0" fillId="0" borderId="0" xfId="0" applyProtection="1">
      <protection hidden="1"/>
    </xf>
    <xf numFmtId="49" fontId="3" fillId="0" borderId="0" xfId="0" applyNumberFormat="1" applyFont="1" applyProtection="1">
      <protection hidden="1"/>
    </xf>
    <xf numFmtId="49" fontId="2" fillId="0" borderId="0" xfId="0" applyNumberFormat="1" applyFont="1" applyAlignment="1" applyProtection="1">
      <alignment horizontal="left" wrapText="1"/>
      <protection hidden="1"/>
    </xf>
    <xf numFmtId="49" fontId="3" fillId="0" borderId="0" xfId="0" applyNumberFormat="1" applyFont="1" applyAlignment="1" applyProtection="1">
      <alignment horizontal="left" wrapText="1"/>
      <protection hidden="1"/>
    </xf>
    <xf numFmtId="49" fontId="2" fillId="0" borderId="0" xfId="0" applyNumberFormat="1" applyFont="1" applyFill="1" applyAlignment="1" applyProtection="1">
      <alignment horizontal="left" wrapText="1"/>
      <protection hidden="1"/>
    </xf>
    <xf numFmtId="49" fontId="3" fillId="0" borderId="0" xfId="0" applyNumberFormat="1" applyFont="1" applyFill="1" applyBorder="1" applyAlignment="1" applyProtection="1">
      <alignment horizontal="left" vertical="center" wrapText="1"/>
      <protection hidden="1"/>
    </xf>
    <xf numFmtId="0" fontId="0" fillId="11" borderId="0" xfId="0" applyFill="1" applyProtection="1">
      <protection hidden="1"/>
    </xf>
    <xf numFmtId="49" fontId="21" fillId="0" borderId="0" xfId="3" applyNumberFormat="1" applyBorder="1" applyAlignment="1" applyProtection="1">
      <alignment horizontal="left" vertical="center"/>
      <protection hidden="1"/>
    </xf>
    <xf numFmtId="49" fontId="3" fillId="0" borderId="0" xfId="0" applyNumberFormat="1" applyFont="1" applyBorder="1" applyAlignment="1" applyProtection="1">
      <alignment vertical="center" wrapText="1"/>
      <protection hidden="1"/>
    </xf>
    <xf numFmtId="49" fontId="2" fillId="0" borderId="0" xfId="0" applyNumberFormat="1" applyFont="1" applyFill="1" applyBorder="1" applyAlignment="1" applyProtection="1">
      <alignment vertical="center" wrapText="1"/>
      <protection hidden="1"/>
    </xf>
    <xf numFmtId="49" fontId="2" fillId="0" borderId="0" xfId="0" applyNumberFormat="1" applyFont="1" applyBorder="1" applyAlignment="1" applyProtection="1">
      <alignment vertical="center" wrapText="1"/>
      <protection hidden="1"/>
    </xf>
    <xf numFmtId="0" fontId="3" fillId="0" borderId="0" xfId="0" applyFont="1" applyFill="1" applyBorder="1" applyAlignment="1" applyProtection="1">
      <alignment vertical="top" wrapText="1"/>
      <protection hidden="1"/>
    </xf>
    <xf numFmtId="0" fontId="3" fillId="0" borderId="0" xfId="0" applyFont="1" applyFill="1" applyBorder="1" applyAlignment="1" applyProtection="1">
      <alignment horizontal="left" vertical="top" wrapText="1"/>
      <protection hidden="1"/>
    </xf>
    <xf numFmtId="164" fontId="3" fillId="0" borderId="3" xfId="0" applyNumberFormat="1" applyFont="1" applyFill="1" applyBorder="1" applyAlignment="1" applyProtection="1">
      <alignment horizontal="left"/>
      <protection hidden="1"/>
    </xf>
    <xf numFmtId="0" fontId="3" fillId="12" borderId="3" xfId="0" applyFont="1" applyFill="1" applyBorder="1" applyAlignment="1" applyProtection="1">
      <alignment horizontal="left" vertical="center" wrapText="1"/>
      <protection hidden="1"/>
    </xf>
    <xf numFmtId="0" fontId="28" fillId="0" borderId="0" xfId="0" applyFont="1" applyFill="1" applyBorder="1" applyProtection="1">
      <protection hidden="1"/>
    </xf>
    <xf numFmtId="0" fontId="2" fillId="0" borderId="0" xfId="9" applyFont="1" applyFill="1" applyBorder="1" applyAlignment="1" applyProtection="1">
      <protection hidden="1"/>
    </xf>
    <xf numFmtId="0" fontId="2" fillId="0" borderId="0" xfId="9" applyFont="1" applyFill="1" applyBorder="1" applyAlignment="1" applyProtection="1">
      <alignment horizontal="left"/>
      <protection hidden="1"/>
    </xf>
    <xf numFmtId="0" fontId="20" fillId="0" borderId="0" xfId="0" applyFont="1" applyAlignment="1" applyProtection="1">
      <alignment horizontal="left" vertical="top"/>
      <protection hidden="1"/>
    </xf>
    <xf numFmtId="0" fontId="2" fillId="0" borderId="0" xfId="0" applyFont="1" applyAlignment="1" applyProtection="1">
      <alignment horizontal="left" vertical="top"/>
      <protection hidden="1"/>
    </xf>
    <xf numFmtId="0" fontId="20" fillId="0" borderId="0" xfId="0" applyFont="1" applyBorder="1" applyAlignment="1" applyProtection="1">
      <alignment horizontal="left" vertical="top"/>
      <protection hidden="1"/>
    </xf>
    <xf numFmtId="0" fontId="2" fillId="0" borderId="0" xfId="0" applyFont="1" applyBorder="1" applyAlignment="1" applyProtection="1">
      <alignment horizontal="left" vertical="center" wrapText="1" readingOrder="1"/>
      <protection hidden="1"/>
    </xf>
    <xf numFmtId="0" fontId="3" fillId="0" borderId="3" xfId="0" applyFont="1" applyBorder="1" applyAlignment="1" applyProtection="1">
      <alignment vertical="top"/>
      <protection hidden="1"/>
    </xf>
    <xf numFmtId="0" fontId="3" fillId="0" borderId="3" xfId="0" applyFont="1" applyBorder="1" applyAlignment="1" applyProtection="1">
      <alignment horizontal="left" vertical="top" wrapText="1" readingOrder="1"/>
      <protection hidden="1"/>
    </xf>
    <xf numFmtId="0" fontId="20" fillId="0" borderId="0" xfId="0" applyFont="1" applyProtection="1">
      <protection hidden="1"/>
    </xf>
    <xf numFmtId="0" fontId="3" fillId="0" borderId="12" xfId="0" applyFont="1" applyBorder="1" applyAlignment="1" applyProtection="1">
      <alignment horizontal="left" vertical="top" wrapText="1" readingOrder="1"/>
      <protection hidden="1"/>
    </xf>
    <xf numFmtId="0" fontId="21" fillId="0" borderId="4" xfId="3" applyBorder="1" applyAlignment="1" applyProtection="1">
      <alignment horizontal="left" vertical="top" wrapText="1" readingOrder="1"/>
      <protection hidden="1"/>
    </xf>
    <xf numFmtId="0" fontId="3" fillId="0" borderId="4" xfId="0" applyFont="1" applyBorder="1" applyAlignment="1" applyProtection="1">
      <alignment horizontal="left" vertical="top" wrapText="1" readingOrder="1"/>
      <protection hidden="1"/>
    </xf>
    <xf numFmtId="0" fontId="3" fillId="0" borderId="0" xfId="0" applyFont="1" applyBorder="1" applyAlignment="1" applyProtection="1">
      <alignment vertical="top"/>
      <protection hidden="1"/>
    </xf>
    <xf numFmtId="0" fontId="3" fillId="0" borderId="0" xfId="0" applyFont="1" applyBorder="1" applyAlignment="1" applyProtection="1">
      <alignment vertical="top" wrapText="1" readingOrder="1"/>
      <protection hidden="1"/>
    </xf>
    <xf numFmtId="0" fontId="25" fillId="0" borderId="0" xfId="0" applyFont="1" applyBorder="1" applyAlignment="1" applyProtection="1">
      <alignment horizontal="left" vertical="center" readingOrder="1"/>
      <protection hidden="1"/>
    </xf>
    <xf numFmtId="0" fontId="0" fillId="0" borderId="0" xfId="0" applyAlignment="1" applyProtection="1">
      <alignment horizontal="left" vertical="center" readingOrder="1"/>
      <protection hidden="1"/>
    </xf>
    <xf numFmtId="0" fontId="22" fillId="11" borderId="0" xfId="0" applyFont="1" applyFill="1" applyBorder="1" applyAlignment="1" applyProtection="1">
      <alignment horizontal="left" vertical="center" wrapText="1" readingOrder="1"/>
      <protection hidden="1"/>
    </xf>
    <xf numFmtId="0" fontId="24" fillId="0" borderId="0" xfId="0" applyFont="1" applyBorder="1" applyAlignment="1" applyProtection="1">
      <alignment horizontal="left" vertical="center" wrapText="1" readingOrder="1"/>
      <protection hidden="1"/>
    </xf>
    <xf numFmtId="0" fontId="24" fillId="0" borderId="0" xfId="0" applyFont="1" applyFill="1" applyBorder="1" applyAlignment="1" applyProtection="1">
      <alignment horizontal="left" vertical="center" wrapText="1" readingOrder="1"/>
      <protection hidden="1"/>
    </xf>
    <xf numFmtId="0" fontId="0" fillId="0" borderId="0" xfId="0" applyAlignment="1" applyProtection="1">
      <alignment wrapText="1"/>
      <protection hidden="1"/>
    </xf>
    <xf numFmtId="0" fontId="22" fillId="0" borderId="0" xfId="0" applyFont="1" applyFill="1" applyAlignment="1" applyProtection="1">
      <alignment horizontal="left" vertical="center" readingOrder="1"/>
      <protection hidden="1"/>
    </xf>
    <xf numFmtId="0" fontId="27" fillId="0" borderId="0" xfId="0" applyFont="1" applyAlignment="1" applyProtection="1">
      <alignment horizontal="left" vertical="center" readingOrder="1"/>
      <protection hidden="1"/>
    </xf>
    <xf numFmtId="0" fontId="26" fillId="0" borderId="0" xfId="0" applyFont="1" applyProtection="1">
      <protection hidden="1"/>
    </xf>
    <xf numFmtId="0" fontId="0" fillId="0" borderId="0" xfId="0" applyAlignment="1" applyProtection="1">
      <alignment horizontal="left"/>
      <protection hidden="1"/>
    </xf>
    <xf numFmtId="0" fontId="23" fillId="0" borderId="0" xfId="0" applyFont="1" applyAlignment="1" applyProtection="1">
      <alignment horizontal="left" vertical="center" readingOrder="1"/>
      <protection hidden="1"/>
    </xf>
    <xf numFmtId="0" fontId="25" fillId="0" borderId="0" xfId="0" applyFont="1" applyAlignment="1" applyProtection="1">
      <alignment horizontal="left" vertical="center" readingOrder="1"/>
      <protection locked="0" hidden="1"/>
    </xf>
    <xf numFmtId="0" fontId="0" fillId="0" borderId="0" xfId="0" applyAlignment="1" applyProtection="1">
      <alignment horizontal="left" vertical="center" readingOrder="1"/>
      <protection locked="0" hidden="1"/>
    </xf>
    <xf numFmtId="0" fontId="25" fillId="0" borderId="7" xfId="0" applyFont="1" applyBorder="1" applyAlignment="1" applyProtection="1">
      <alignment horizontal="left" vertical="center" readingOrder="1"/>
      <protection locked="0" hidden="1"/>
    </xf>
    <xf numFmtId="0" fontId="0" fillId="0" borderId="7" xfId="0" applyBorder="1" applyProtection="1">
      <protection locked="0" hidden="1"/>
    </xf>
    <xf numFmtId="49" fontId="20" fillId="0" borderId="0" xfId="0" applyNumberFormat="1" applyFont="1"/>
    <xf numFmtId="49" fontId="3" fillId="0" borderId="0" xfId="0" applyNumberFormat="1" applyFont="1"/>
    <xf numFmtId="0" fontId="3" fillId="18" borderId="0" xfId="0" applyFont="1" applyFill="1"/>
    <xf numFmtId="49" fontId="3" fillId="0" borderId="3" xfId="0" applyNumberFormat="1" applyFont="1" applyBorder="1" applyAlignment="1" applyProtection="1">
      <alignment horizontal="left"/>
      <protection locked="0"/>
    </xf>
    <xf numFmtId="172" fontId="3" fillId="0" borderId="3" xfId="0" applyNumberFormat="1" applyFont="1" applyBorder="1" applyAlignment="1" applyProtection="1">
      <alignment horizontal="left"/>
      <protection locked="0"/>
    </xf>
    <xf numFmtId="170" fontId="2" fillId="0" borderId="3" xfId="0" applyNumberFormat="1" applyFont="1" applyBorder="1" applyAlignment="1" applyProtection="1">
      <alignment horizontal="center" vertical="center"/>
      <protection locked="0"/>
    </xf>
    <xf numFmtId="2" fontId="2" fillId="0" borderId="3" xfId="0" applyNumberFormat="1" applyFont="1" applyBorder="1" applyAlignment="1" applyProtection="1">
      <alignment horizontal="center" vertical="center"/>
      <protection locked="0"/>
    </xf>
    <xf numFmtId="0" fontId="2" fillId="0" borderId="3" xfId="0" applyNumberFormat="1" applyFont="1" applyBorder="1" applyAlignment="1" applyProtection="1">
      <alignment horizontal="center" vertical="center"/>
      <protection locked="0"/>
    </xf>
    <xf numFmtId="0" fontId="3" fillId="0" borderId="6" xfId="10" applyFont="1" applyBorder="1" applyAlignment="1" applyProtection="1">
      <alignment horizontal="center"/>
      <protection locked="0"/>
    </xf>
    <xf numFmtId="164" fontId="3" fillId="10" borderId="3" xfId="0" applyNumberFormat="1" applyFont="1" applyFill="1" applyBorder="1" applyProtection="1">
      <protection locked="0"/>
    </xf>
    <xf numFmtId="164" fontId="3" fillId="10" borderId="3" xfId="0" quotePrefix="1" applyNumberFormat="1" applyFont="1" applyFill="1" applyBorder="1" applyAlignment="1" applyProtection="1">
      <alignment horizontal="center"/>
      <protection locked="0"/>
    </xf>
    <xf numFmtId="173" fontId="3" fillId="10" borderId="3" xfId="0" applyNumberFormat="1" applyFont="1" applyFill="1" applyBorder="1" applyAlignment="1" applyProtection="1">
      <alignment horizontal="center"/>
      <protection locked="0"/>
    </xf>
    <xf numFmtId="0" fontId="3" fillId="0" borderId="3" xfId="0" applyFont="1" applyBorder="1" applyProtection="1">
      <protection locked="0"/>
    </xf>
    <xf numFmtId="164" fontId="3" fillId="0" borderId="3" xfId="0" applyNumberFormat="1" applyFont="1" applyFill="1" applyBorder="1" applyAlignment="1" applyProtection="1">
      <alignment horizontal="right"/>
      <protection locked="0"/>
    </xf>
    <xf numFmtId="0" fontId="0" fillId="0" borderId="0" xfId="0" applyProtection="1">
      <protection hidden="1"/>
    </xf>
    <xf numFmtId="49" fontId="2" fillId="0" borderId="0" xfId="0" applyNumberFormat="1" applyFont="1" applyAlignment="1" applyProtection="1">
      <alignment horizontal="left" vertical="center" wrapText="1"/>
      <protection hidden="1"/>
    </xf>
    <xf numFmtId="49" fontId="3" fillId="0" borderId="0" xfId="0" applyNumberFormat="1" applyFont="1" applyBorder="1" applyAlignment="1" applyProtection="1">
      <alignment horizontal="left" vertical="center" wrapText="1"/>
      <protection hidden="1"/>
    </xf>
    <xf numFmtId="0" fontId="0" fillId="0" borderId="0" xfId="0" applyProtection="1">
      <protection hidden="1"/>
    </xf>
    <xf numFmtId="0" fontId="0" fillId="0" borderId="0" xfId="0" applyFill="1" applyBorder="1" applyAlignment="1" applyProtection="1">
      <alignment wrapText="1"/>
      <protection hidden="1"/>
    </xf>
    <xf numFmtId="0" fontId="0" fillId="0" borderId="0" xfId="0" applyAlignment="1">
      <alignment horizontal="left"/>
    </xf>
    <xf numFmtId="0" fontId="0" fillId="0" borderId="0" xfId="0" applyProtection="1">
      <protection hidden="1"/>
    </xf>
    <xf numFmtId="2" fontId="0" fillId="0" borderId="0" xfId="0" applyNumberFormat="1"/>
    <xf numFmtId="0" fontId="24" fillId="0" borderId="7" xfId="0" applyFont="1" applyFill="1" applyBorder="1" applyAlignment="1" applyProtection="1">
      <alignment horizontal="left" vertical="center" wrapText="1" readingOrder="1"/>
      <protection hidden="1"/>
    </xf>
    <xf numFmtId="0" fontId="0" fillId="31" borderId="0" xfId="0" applyFill="1"/>
    <xf numFmtId="0" fontId="0" fillId="31" borderId="0" xfId="0" quotePrefix="1" applyFill="1"/>
    <xf numFmtId="0" fontId="0" fillId="31" borderId="0" xfId="0" applyFill="1" applyAlignment="1">
      <alignment horizontal="right"/>
    </xf>
    <xf numFmtId="0" fontId="30" fillId="0" borderId="0" xfId="0" applyFont="1"/>
    <xf numFmtId="0" fontId="36" fillId="0" borderId="0" xfId="0" applyFont="1"/>
    <xf numFmtId="0" fontId="36" fillId="11" borderId="0" xfId="0" applyFont="1" applyFill="1"/>
    <xf numFmtId="0" fontId="37" fillId="30" borderId="38" xfId="13" applyFont="1" applyBorder="1" applyAlignment="1">
      <alignment horizontal="left" vertical="top" wrapText="1" shrinkToFit="1" readingOrder="1"/>
    </xf>
    <xf numFmtId="0" fontId="37" fillId="30" borderId="37" xfId="13" applyFont="1" applyAlignment="1">
      <alignment horizontal="left" vertical="top" wrapText="1" shrinkToFit="1" readingOrder="1"/>
    </xf>
    <xf numFmtId="0" fontId="37" fillId="30" borderId="37" xfId="13" applyFont="1" applyAlignment="1">
      <alignment vertical="top" wrapText="1" shrinkToFit="1" readingOrder="1"/>
    </xf>
    <xf numFmtId="0" fontId="24" fillId="12" borderId="3" xfId="0" applyFont="1" applyFill="1" applyBorder="1" applyAlignment="1">
      <alignment horizontal="left" vertical="center" readingOrder="1"/>
    </xf>
    <xf numFmtId="170" fontId="30" fillId="12" borderId="3" xfId="0" applyNumberFormat="1" applyFont="1" applyFill="1" applyBorder="1" applyAlignment="1">
      <alignment horizontal="center" vertical="center"/>
    </xf>
    <xf numFmtId="170" fontId="24" fillId="12" borderId="3" xfId="0" applyNumberFormat="1" applyFont="1" applyFill="1" applyBorder="1" applyAlignment="1">
      <alignment horizontal="center" vertical="center" readingOrder="1"/>
    </xf>
    <xf numFmtId="0" fontId="24" fillId="12" borderId="39" xfId="0" applyFont="1" applyFill="1" applyBorder="1" applyAlignment="1">
      <alignment horizontal="left" vertical="center" wrapText="1" readingOrder="1"/>
    </xf>
    <xf numFmtId="0" fontId="37" fillId="30" borderId="37" xfId="13" applyFont="1"/>
    <xf numFmtId="16" fontId="30" fillId="0" borderId="0" xfId="0" applyNumberFormat="1" applyFont="1"/>
    <xf numFmtId="0" fontId="37" fillId="30" borderId="37" xfId="13" applyFont="1" applyAlignment="1">
      <alignment horizontal="left" vertical="top" wrapText="1" shrinkToFit="1"/>
    </xf>
    <xf numFmtId="0" fontId="37" fillId="30" borderId="37" xfId="13" applyFont="1" applyAlignment="1">
      <alignment horizontal="left" vertical="center" wrapText="1" readingOrder="1"/>
    </xf>
    <xf numFmtId="8" fontId="37" fillId="30" borderId="37" xfId="13" applyNumberFormat="1" applyFont="1" applyAlignment="1">
      <alignment horizontal="left" vertical="center" wrapText="1" readingOrder="1"/>
    </xf>
    <xf numFmtId="0" fontId="37" fillId="30" borderId="38" xfId="13" applyFont="1" applyBorder="1" applyAlignment="1">
      <alignment horizontal="left" vertical="center" wrapText="1" readingOrder="1"/>
    </xf>
    <xf numFmtId="0" fontId="37" fillId="30" borderId="3" xfId="13" applyFont="1" applyBorder="1" applyAlignment="1">
      <alignment horizontal="left" vertical="center" wrapText="1" readingOrder="1"/>
    </xf>
    <xf numFmtId="0" fontId="37" fillId="0" borderId="0" xfId="13" applyFont="1" applyFill="1" applyBorder="1" applyAlignment="1">
      <alignment horizontal="left" vertical="center" wrapText="1" readingOrder="1"/>
    </xf>
    <xf numFmtId="8" fontId="37" fillId="0" borderId="0" xfId="13" applyNumberFormat="1" applyFont="1" applyFill="1" applyBorder="1" applyAlignment="1">
      <alignment horizontal="left" vertical="center" wrapText="1" readingOrder="1"/>
    </xf>
    <xf numFmtId="0" fontId="30" fillId="0" borderId="0" xfId="0" applyFont="1" applyFill="1" applyBorder="1"/>
    <xf numFmtId="8" fontId="30" fillId="0" borderId="0" xfId="0" applyNumberFormat="1" applyFont="1" applyFill="1" applyBorder="1"/>
    <xf numFmtId="0" fontId="37" fillId="30" borderId="3" xfId="13" applyFont="1" applyBorder="1"/>
    <xf numFmtId="0" fontId="30" fillId="0" borderId="0" xfId="0" applyFont="1" applyBorder="1"/>
    <xf numFmtId="0" fontId="2" fillId="0" borderId="0" xfId="0" applyFont="1" applyAlignment="1" applyProtection="1">
      <alignment horizontal="left"/>
      <protection hidden="1"/>
    </xf>
    <xf numFmtId="0" fontId="2" fillId="0" borderId="0" xfId="0" applyFont="1" applyProtection="1">
      <protection hidden="1"/>
    </xf>
    <xf numFmtId="0" fontId="2" fillId="12" borderId="9" xfId="0" applyFont="1" applyFill="1" applyBorder="1" applyAlignment="1" applyProtection="1">
      <alignment horizontal="left"/>
      <protection hidden="1"/>
    </xf>
    <xf numFmtId="0" fontId="24" fillId="0" borderId="0" xfId="0" applyFont="1" applyAlignment="1" applyProtection="1">
      <alignment horizontal="left" vertical="center" readingOrder="1"/>
      <protection hidden="1"/>
    </xf>
    <xf numFmtId="49" fontId="3" fillId="2" borderId="3" xfId="0" applyNumberFormat="1" applyFont="1" applyFill="1" applyBorder="1" applyAlignment="1" applyProtection="1">
      <alignment horizontal="left"/>
      <protection hidden="1"/>
    </xf>
    <xf numFmtId="0" fontId="0" fillId="0" borderId="0" xfId="0" applyProtection="1">
      <protection hidden="1"/>
    </xf>
    <xf numFmtId="0" fontId="24" fillId="0" borderId="0" xfId="0" applyFont="1" applyAlignment="1" applyProtection="1">
      <alignment horizontal="left" vertical="center" readingOrder="1"/>
      <protection hidden="1"/>
    </xf>
    <xf numFmtId="0" fontId="0" fillId="0" borderId="0" xfId="0" applyProtection="1">
      <protection hidden="1"/>
    </xf>
    <xf numFmtId="8" fontId="37" fillId="30" borderId="37" xfId="13" applyNumberFormat="1" applyFont="1" applyProtection="1">
      <protection hidden="1"/>
    </xf>
    <xf numFmtId="0" fontId="37" fillId="30" borderId="37" xfId="13" applyFont="1" applyProtection="1">
      <protection hidden="1"/>
    </xf>
    <xf numFmtId="0" fontId="3" fillId="0" borderId="0" xfId="0" applyFont="1" applyAlignment="1" applyProtection="1">
      <alignment vertical="center"/>
      <protection hidden="1"/>
    </xf>
    <xf numFmtId="0" fontId="37" fillId="30" borderId="37" xfId="13" applyNumberFormat="1" applyFont="1" applyAlignment="1" applyProtection="1">
      <alignment vertical="top" wrapText="1"/>
      <protection hidden="1"/>
    </xf>
    <xf numFmtId="1" fontId="37" fillId="30" borderId="37" xfId="13" applyNumberFormat="1" applyFont="1" applyAlignment="1" applyProtection="1">
      <alignment horizontal="center" vertical="center"/>
      <protection hidden="1"/>
    </xf>
    <xf numFmtId="2" fontId="37" fillId="30" borderId="37" xfId="13" applyNumberFormat="1" applyFont="1" applyAlignment="1" applyProtection="1">
      <alignment horizontal="center" vertical="center"/>
      <protection hidden="1"/>
    </xf>
    <xf numFmtId="164" fontId="37" fillId="30" borderId="37" xfId="13" applyNumberFormat="1" applyFont="1" applyAlignment="1" applyProtection="1">
      <alignment vertical="center"/>
      <protection hidden="1"/>
    </xf>
    <xf numFmtId="164" fontId="37" fillId="30" borderId="37" xfId="13" applyNumberFormat="1" applyFont="1" applyProtection="1">
      <protection hidden="1"/>
    </xf>
    <xf numFmtId="170" fontId="37" fillId="30" borderId="37" xfId="13" applyNumberFormat="1" applyFont="1" applyAlignment="1" applyProtection="1">
      <alignment vertical="center"/>
      <protection hidden="1"/>
    </xf>
    <xf numFmtId="2" fontId="37" fillId="30" borderId="37" xfId="13" applyNumberFormat="1" applyFont="1" applyAlignment="1" applyProtection="1">
      <alignment horizontal="left"/>
      <protection hidden="1"/>
    </xf>
    <xf numFmtId="2" fontId="37" fillId="30" borderId="37" xfId="13" applyNumberFormat="1" applyFont="1" applyProtection="1">
      <protection hidden="1"/>
    </xf>
    <xf numFmtId="164" fontId="37" fillId="30" borderId="37" xfId="13" applyNumberFormat="1" applyFont="1" applyAlignment="1" applyProtection="1">
      <alignment horizontal="left"/>
      <protection hidden="1"/>
    </xf>
    <xf numFmtId="0" fontId="37" fillId="30" borderId="37" xfId="13" applyFont="1" applyAlignment="1" applyProtection="1">
      <alignment vertical="top" wrapText="1"/>
      <protection hidden="1"/>
    </xf>
    <xf numFmtId="164" fontId="37" fillId="30" borderId="37" xfId="13" applyNumberFormat="1" applyFont="1" applyAlignment="1" applyProtection="1">
      <alignment horizontal="right"/>
      <protection hidden="1"/>
    </xf>
    <xf numFmtId="168" fontId="37" fillId="30" borderId="37" xfId="13" applyNumberFormat="1" applyFont="1" applyAlignment="1" applyProtection="1">
      <protection hidden="1"/>
    </xf>
    <xf numFmtId="171" fontId="37" fillId="30" borderId="37" xfId="13" applyNumberFormat="1" applyFont="1" applyAlignment="1" applyProtection="1">
      <alignment horizontal="left"/>
      <protection hidden="1"/>
    </xf>
    <xf numFmtId="4" fontId="37" fillId="30" borderId="37" xfId="13" applyNumberFormat="1" applyFont="1" applyAlignment="1" applyProtection="1">
      <alignment horizontal="left"/>
      <protection hidden="1"/>
    </xf>
    <xf numFmtId="0" fontId="37" fillId="30" borderId="37" xfId="13" applyFont="1" applyAlignment="1" applyProtection="1">
      <protection hidden="1"/>
    </xf>
    <xf numFmtId="170" fontId="37" fillId="30" borderId="37" xfId="13" applyNumberFormat="1" applyFont="1" applyAlignment="1" applyProtection="1">
      <alignment horizontal="right"/>
      <protection hidden="1"/>
    </xf>
    <xf numFmtId="170" fontId="37" fillId="30" borderId="37" xfId="13" applyNumberFormat="1" applyFont="1" applyAlignment="1" applyProtection="1">
      <protection hidden="1"/>
    </xf>
    <xf numFmtId="0" fontId="37" fillId="30" borderId="37" xfId="13" applyFont="1" applyAlignment="1" applyProtection="1">
      <alignment horizontal="left"/>
      <protection hidden="1"/>
    </xf>
    <xf numFmtId="164" fontId="37" fillId="30" borderId="37" xfId="13" applyNumberFormat="1" applyFont="1" applyAlignment="1" applyProtection="1">
      <alignment vertical="top" wrapText="1"/>
      <protection hidden="1"/>
    </xf>
    <xf numFmtId="164" fontId="37" fillId="30" borderId="37" xfId="13" applyNumberFormat="1" applyFont="1" applyAlignment="1" applyProtection="1">
      <alignment vertical="top"/>
      <protection hidden="1"/>
    </xf>
    <xf numFmtId="0" fontId="3" fillId="0" borderId="0" xfId="10" applyFont="1" applyProtection="1">
      <protection hidden="1"/>
    </xf>
    <xf numFmtId="0" fontId="2" fillId="0" borderId="10" xfId="0" applyFont="1" applyBorder="1" applyAlignment="1" applyProtection="1">
      <protection hidden="1"/>
    </xf>
    <xf numFmtId="0" fontId="3" fillId="0" borderId="0" xfId="10" applyFont="1" applyAlignment="1" applyProtection="1">
      <alignment vertical="top"/>
      <protection hidden="1"/>
    </xf>
    <xf numFmtId="0" fontId="2" fillId="0" borderId="0" xfId="0" applyFont="1" applyBorder="1" applyAlignment="1" applyProtection="1">
      <protection hidden="1"/>
    </xf>
    <xf numFmtId="0" fontId="3" fillId="0" borderId="0" xfId="10" applyFont="1" applyBorder="1" applyAlignment="1" applyProtection="1">
      <alignment horizontal="center"/>
      <protection hidden="1"/>
    </xf>
    <xf numFmtId="0" fontId="3" fillId="0" borderId="0" xfId="0" applyFont="1" applyAlignment="1" applyProtection="1">
      <alignment vertical="top"/>
      <protection hidden="1"/>
    </xf>
    <xf numFmtId="0" fontId="3" fillId="0" borderId="1" xfId="0" applyFont="1" applyBorder="1" applyAlignment="1" applyProtection="1">
      <alignment horizontal="center" vertical="center"/>
      <protection locked="0"/>
    </xf>
    <xf numFmtId="166" fontId="3" fillId="0" borderId="1" xfId="0" applyNumberFormat="1" applyFont="1" applyFill="1" applyBorder="1" applyAlignment="1" applyProtection="1">
      <alignment horizontal="center" vertical="center"/>
      <protection locked="0"/>
    </xf>
    <xf numFmtId="0" fontId="2" fillId="0" borderId="13" xfId="0" applyFont="1" applyBorder="1" applyAlignment="1" applyProtection="1">
      <protection hidden="1"/>
    </xf>
    <xf numFmtId="0" fontId="2" fillId="0" borderId="0" xfId="0" applyFont="1" applyAlignment="1" applyProtection="1">
      <protection hidden="1"/>
    </xf>
    <xf numFmtId="0" fontId="3" fillId="0" borderId="3" xfId="10" applyFont="1" applyBorder="1" applyProtection="1">
      <protection locked="0"/>
    </xf>
    <xf numFmtId="0" fontId="39" fillId="4" borderId="2" xfId="6" applyFont="1" applyProtection="1"/>
    <xf numFmtId="0" fontId="3" fillId="0" borderId="0" xfId="0" applyFont="1" applyAlignment="1" applyProtection="1">
      <alignment horizontal="left" vertical="top" wrapText="1" shrinkToFit="1"/>
      <protection hidden="1"/>
    </xf>
    <xf numFmtId="0" fontId="3" fillId="0" borderId="0" xfId="9" applyFont="1" applyFill="1" applyBorder="1" applyAlignment="1" applyProtection="1">
      <alignment wrapText="1"/>
      <protection hidden="1"/>
    </xf>
    <xf numFmtId="2" fontId="3" fillId="0" borderId="3" xfId="0" applyNumberFormat="1" applyFont="1" applyFill="1" applyBorder="1" applyAlignment="1" applyProtection="1">
      <alignment horizontal="left"/>
      <protection locked="0"/>
    </xf>
    <xf numFmtId="0" fontId="3" fillId="0" borderId="0" xfId="0" applyFont="1" applyFill="1" applyAlignment="1" applyProtection="1">
      <alignment horizontal="left"/>
      <protection hidden="1"/>
    </xf>
    <xf numFmtId="0" fontId="3" fillId="0" borderId="3" xfId="10" applyFont="1" applyBorder="1" applyAlignment="1" applyProtection="1">
      <alignment horizontal="left"/>
      <protection locked="0"/>
    </xf>
    <xf numFmtId="0" fontId="3" fillId="0" borderId="0" xfId="10" applyFont="1" applyAlignment="1" applyProtection="1">
      <protection hidden="1"/>
    </xf>
    <xf numFmtId="0" fontId="3" fillId="0" borderId="4" xfId="10" applyFont="1" applyBorder="1" applyAlignment="1" applyProtection="1">
      <alignment horizontal="left"/>
      <protection locked="0"/>
    </xf>
    <xf numFmtId="0" fontId="3" fillId="0" borderId="3" xfId="0" quotePrefix="1" applyFont="1" applyFill="1" applyBorder="1" applyAlignment="1" applyProtection="1">
      <alignment horizontal="left"/>
      <protection locked="0"/>
    </xf>
    <xf numFmtId="170" fontId="3" fillId="0" borderId="3" xfId="0" applyNumberFormat="1" applyFont="1" applyFill="1" applyBorder="1" applyAlignment="1" applyProtection="1">
      <alignment horizontal="left"/>
      <protection locked="0"/>
    </xf>
    <xf numFmtId="172" fontId="3" fillId="0" borderId="3" xfId="0" quotePrefix="1" applyNumberFormat="1" applyFont="1" applyFill="1" applyBorder="1" applyAlignment="1" applyProtection="1">
      <alignment horizontal="left"/>
      <protection locked="0"/>
    </xf>
    <xf numFmtId="1" fontId="3" fillId="17" borderId="3" xfId="1" applyNumberFormat="1" applyFont="1" applyFill="1" applyBorder="1" applyAlignment="1" applyProtection="1">
      <protection hidden="1"/>
    </xf>
    <xf numFmtId="1" fontId="3" fillId="0" borderId="3" xfId="1" applyNumberFormat="1" applyFont="1" applyFill="1" applyBorder="1" applyAlignment="1" applyProtection="1">
      <protection locked="0"/>
    </xf>
    <xf numFmtId="49" fontId="3" fillId="0" borderId="0" xfId="0" applyNumberFormat="1" applyFont="1" applyFill="1" applyBorder="1" applyAlignment="1" applyProtection="1">
      <alignment horizontal="center"/>
      <protection hidden="1"/>
    </xf>
    <xf numFmtId="0" fontId="3" fillId="0" borderId="0" xfId="0" quotePrefix="1" applyFont="1" applyFill="1" applyBorder="1" applyAlignment="1" applyProtection="1">
      <alignment horizontal="left"/>
      <protection hidden="1"/>
    </xf>
    <xf numFmtId="0" fontId="3" fillId="0" borderId="0" xfId="0" applyFont="1" applyFill="1" applyBorder="1" applyAlignment="1" applyProtection="1">
      <alignment horizontal="left"/>
      <protection hidden="1"/>
    </xf>
    <xf numFmtId="172" fontId="3" fillId="0" borderId="0" xfId="0" quotePrefix="1" applyNumberFormat="1" applyFont="1" applyFill="1" applyBorder="1" applyAlignment="1" applyProtection="1">
      <alignment horizontal="left"/>
      <protection hidden="1"/>
    </xf>
    <xf numFmtId="1" fontId="3" fillId="0" borderId="0" xfId="1" applyNumberFormat="1" applyFont="1" applyFill="1" applyBorder="1" applyAlignment="1" applyProtection="1">
      <protection hidden="1"/>
    </xf>
    <xf numFmtId="172" fontId="3" fillId="0" borderId="0" xfId="0" quotePrefix="1" applyNumberFormat="1" applyFont="1" applyFill="1" applyBorder="1" applyAlignment="1" applyProtection="1">
      <alignment horizontal="center" wrapText="1"/>
      <protection hidden="1"/>
    </xf>
    <xf numFmtId="8" fontId="3" fillId="0" borderId="0" xfId="0" applyNumberFormat="1" applyFont="1" applyProtection="1">
      <protection hidden="1"/>
    </xf>
    <xf numFmtId="0" fontId="36" fillId="0" borderId="0" xfId="0" applyFont="1" applyAlignment="1">
      <alignment horizontal="left"/>
    </xf>
    <xf numFmtId="0" fontId="30" fillId="0" borderId="0" xfId="0" applyFont="1" applyAlignment="1">
      <alignment horizontal="left"/>
    </xf>
    <xf numFmtId="0" fontId="30" fillId="0" borderId="7" xfId="0" applyFont="1" applyBorder="1" applyAlignment="1">
      <alignment horizontal="center" vertical="center"/>
    </xf>
    <xf numFmtId="170" fontId="2" fillId="27" borderId="3" xfId="0" applyNumberFormat="1" applyFont="1" applyFill="1" applyBorder="1" applyAlignment="1" applyProtection="1">
      <alignment horizontal="right"/>
      <protection hidden="1"/>
    </xf>
    <xf numFmtId="8" fontId="37" fillId="30" borderId="37" xfId="13" applyNumberFormat="1" applyFont="1" applyAlignment="1" applyProtection="1">
      <alignment horizontal="right"/>
      <protection hidden="1"/>
    </xf>
    <xf numFmtId="170" fontId="0" fillId="32" borderId="3" xfId="0" applyNumberFormat="1" applyFill="1" applyBorder="1" applyProtection="1">
      <protection hidden="1"/>
    </xf>
    <xf numFmtId="0" fontId="5" fillId="32" borderId="3" xfId="0" applyFont="1" applyFill="1" applyBorder="1" applyProtection="1">
      <protection hidden="1"/>
    </xf>
    <xf numFmtId="0" fontId="0" fillId="0" borderId="0" xfId="0" applyFill="1" applyAlignment="1" applyProtection="1">
      <alignment wrapText="1"/>
      <protection hidden="1"/>
    </xf>
    <xf numFmtId="0" fontId="0" fillId="0" borderId="0" xfId="0" applyProtection="1">
      <protection hidden="1"/>
    </xf>
    <xf numFmtId="49" fontId="2" fillId="0" borderId="0" xfId="0" applyNumberFormat="1" applyFont="1" applyAlignment="1" applyProtection="1">
      <alignment horizontal="left" vertical="center" wrapText="1"/>
      <protection hidden="1"/>
    </xf>
    <xf numFmtId="49" fontId="3" fillId="0" borderId="0" xfId="0" applyNumberFormat="1" applyFont="1" applyBorder="1" applyAlignment="1" applyProtection="1">
      <alignment horizontal="left" vertical="center" wrapText="1"/>
      <protection hidden="1"/>
    </xf>
    <xf numFmtId="0" fontId="0" fillId="0" borderId="0" xfId="0" applyProtection="1">
      <protection hidden="1"/>
    </xf>
    <xf numFmtId="0" fontId="10" fillId="0" borderId="0" xfId="0" applyFont="1" applyAlignment="1" applyProtection="1">
      <alignment horizontal="center"/>
      <protection hidden="1"/>
    </xf>
    <xf numFmtId="0" fontId="0" fillId="0" borderId="0" xfId="0" applyProtection="1">
      <protection hidden="1"/>
    </xf>
    <xf numFmtId="0" fontId="30" fillId="0" borderId="9" xfId="0" applyFont="1" applyBorder="1" applyAlignment="1">
      <alignment horizontal="center" vertical="center"/>
    </xf>
    <xf numFmtId="0" fontId="2" fillId="0" borderId="0" xfId="0" applyFont="1" applyBorder="1" applyAlignment="1" applyProtection="1">
      <alignment horizontal="center"/>
      <protection hidden="1"/>
    </xf>
    <xf numFmtId="0" fontId="2" fillId="0" borderId="0" xfId="0" applyFont="1" applyProtection="1">
      <protection hidden="1"/>
    </xf>
    <xf numFmtId="0" fontId="36" fillId="0" borderId="0" xfId="0" applyFont="1" applyAlignment="1">
      <alignment horizontal="left" vertical="center" wrapText="1" shrinkToFit="1"/>
    </xf>
    <xf numFmtId="0" fontId="30" fillId="0" borderId="0" xfId="0" applyFont="1" applyAlignment="1">
      <alignment horizontal="left" wrapText="1"/>
    </xf>
    <xf numFmtId="0" fontId="30" fillId="0" borderId="3" xfId="0" applyFont="1" applyBorder="1" applyAlignment="1" applyProtection="1">
      <alignment horizontal="center" vertical="center"/>
      <protection locked="0"/>
    </xf>
    <xf numFmtId="0" fontId="30" fillId="0" borderId="3" xfId="0" applyFont="1" applyBorder="1" applyProtection="1">
      <protection locked="0"/>
    </xf>
    <xf numFmtId="0" fontId="30" fillId="0" borderId="12" xfId="0" applyFont="1" applyBorder="1" applyProtection="1">
      <protection locked="0"/>
    </xf>
    <xf numFmtId="8" fontId="30" fillId="12" borderId="3" xfId="0" applyNumberFormat="1" applyFont="1" applyFill="1" applyBorder="1" applyProtection="1">
      <protection hidden="1"/>
    </xf>
    <xf numFmtId="174" fontId="37" fillId="30" borderId="37" xfId="13" applyNumberFormat="1" applyFont="1" applyAlignment="1" applyProtection="1">
      <alignment horizontal="left" vertical="center" wrapText="1" readingOrder="1"/>
      <protection hidden="1"/>
    </xf>
    <xf numFmtId="170" fontId="30" fillId="12" borderId="3" xfId="0" applyNumberFormat="1" applyFont="1" applyFill="1" applyBorder="1" applyAlignment="1" applyProtection="1">
      <alignment horizontal="center" vertical="center"/>
      <protection hidden="1"/>
    </xf>
    <xf numFmtId="0" fontId="37" fillId="30" borderId="37" xfId="13" applyFont="1" applyAlignment="1" applyProtection="1">
      <alignment vertical="center"/>
      <protection hidden="1"/>
    </xf>
    <xf numFmtId="0" fontId="37" fillId="30" borderId="37" xfId="13" applyFont="1" applyAlignment="1" applyProtection="1">
      <alignment horizontal="left" vertical="center" wrapText="1"/>
      <protection hidden="1"/>
    </xf>
    <xf numFmtId="0" fontId="40" fillId="0" borderId="0" xfId="3" applyFont="1" applyAlignment="1" applyProtection="1">
      <protection hidden="1"/>
    </xf>
    <xf numFmtId="0" fontId="3" fillId="0" borderId="0" xfId="10" applyFont="1" applyFill="1" applyAlignment="1" applyProtection="1">
      <protection hidden="1"/>
    </xf>
    <xf numFmtId="0" fontId="40" fillId="0" borderId="0" xfId="3" applyFont="1" applyFill="1" applyAlignment="1" applyProtection="1">
      <protection hidden="1"/>
    </xf>
    <xf numFmtId="4" fontId="3" fillId="0" borderId="0" xfId="0" applyNumberFormat="1" applyFont="1" applyProtection="1">
      <protection hidden="1"/>
    </xf>
    <xf numFmtId="0" fontId="3" fillId="11" borderId="7" xfId="0" applyNumberFormat="1" applyFont="1" applyFill="1" applyBorder="1" applyAlignment="1" applyProtection="1">
      <alignment horizontal="center"/>
      <protection hidden="1"/>
    </xf>
    <xf numFmtId="0" fontId="3" fillId="0" borderId="0" xfId="0" applyFont="1" applyBorder="1" applyProtection="1">
      <protection hidden="1"/>
    </xf>
    <xf numFmtId="0" fontId="3" fillId="0" borderId="0" xfId="0" applyFont="1" applyAlignment="1" applyProtection="1">
      <protection hidden="1"/>
    </xf>
    <xf numFmtId="0" fontId="3" fillId="0" borderId="0" xfId="0" applyFont="1" applyProtection="1">
      <protection locked="0" hidden="1"/>
    </xf>
    <xf numFmtId="0" fontId="37" fillId="30" borderId="37" xfId="13" applyFont="1" applyAlignment="1" applyProtection="1">
      <alignment horizontal="center" vertical="center"/>
      <protection hidden="1"/>
    </xf>
    <xf numFmtId="0" fontId="3" fillId="0" borderId="0" xfId="0" applyFont="1"/>
    <xf numFmtId="0" fontId="3" fillId="7" borderId="3" xfId="0" applyFont="1" applyFill="1" applyBorder="1" applyAlignment="1" applyProtection="1">
      <alignment vertical="top" wrapText="1"/>
      <protection hidden="1"/>
    </xf>
    <xf numFmtId="0" fontId="37" fillId="30" borderId="49" xfId="13" applyFont="1" applyBorder="1" applyAlignment="1" applyProtection="1">
      <alignment vertical="top" wrapText="1"/>
      <protection hidden="1"/>
    </xf>
    <xf numFmtId="49" fontId="3" fillId="0" borderId="24" xfId="0" applyNumberFormat="1" applyFont="1" applyFill="1" applyBorder="1" applyAlignment="1" applyProtection="1">
      <alignment horizontal="left" vertical="center" wrapText="1"/>
      <protection hidden="1"/>
    </xf>
    <xf numFmtId="49" fontId="3" fillId="0" borderId="25" xfId="0" applyNumberFormat="1" applyFont="1" applyFill="1" applyBorder="1" applyAlignment="1" applyProtection="1">
      <alignment horizontal="left" vertical="center" wrapText="1"/>
      <protection hidden="1"/>
    </xf>
    <xf numFmtId="49" fontId="3" fillId="0" borderId="26" xfId="0" applyNumberFormat="1" applyFont="1" applyFill="1" applyBorder="1" applyAlignment="1" applyProtection="1">
      <alignment horizontal="left" vertical="center" wrapText="1"/>
      <protection hidden="1"/>
    </xf>
    <xf numFmtId="49" fontId="2" fillId="0" borderId="0" xfId="0" applyNumberFormat="1" applyFont="1" applyAlignment="1" applyProtection="1">
      <alignment horizontal="left" vertical="center" wrapText="1"/>
      <protection hidden="1"/>
    </xf>
    <xf numFmtId="49" fontId="3" fillId="0" borderId="24" xfId="0" applyNumberFormat="1" applyFont="1" applyBorder="1" applyAlignment="1" applyProtection="1">
      <alignment horizontal="left" vertical="center" wrapText="1"/>
      <protection hidden="1"/>
    </xf>
    <xf numFmtId="49" fontId="3" fillId="0" borderId="25" xfId="0" applyNumberFormat="1" applyFont="1" applyBorder="1" applyAlignment="1" applyProtection="1">
      <alignment horizontal="left" vertical="center" wrapText="1"/>
      <protection hidden="1"/>
    </xf>
    <xf numFmtId="49" fontId="3" fillId="0" borderId="26" xfId="0" applyNumberFormat="1" applyFont="1" applyBorder="1" applyAlignment="1" applyProtection="1">
      <alignment horizontal="left" vertical="center" wrapText="1"/>
      <protection hidden="1"/>
    </xf>
    <xf numFmtId="49" fontId="2" fillId="0" borderId="22" xfId="0" applyNumberFormat="1" applyFont="1" applyBorder="1" applyAlignment="1" applyProtection="1">
      <alignment horizontal="left" wrapText="1"/>
      <protection hidden="1"/>
    </xf>
    <xf numFmtId="49" fontId="3" fillId="0" borderId="21" xfId="0" applyNumberFormat="1" applyFont="1" applyBorder="1" applyAlignment="1" applyProtection="1">
      <alignment horizontal="left" vertical="center" wrapText="1"/>
      <protection hidden="1"/>
    </xf>
    <xf numFmtId="49" fontId="3" fillId="0" borderId="22" xfId="0" applyNumberFormat="1" applyFont="1" applyBorder="1" applyAlignment="1" applyProtection="1">
      <alignment horizontal="left" vertical="center" wrapText="1"/>
      <protection hidden="1"/>
    </xf>
    <xf numFmtId="49" fontId="3" fillId="0" borderId="23" xfId="0" applyNumberFormat="1" applyFont="1" applyBorder="1" applyAlignment="1" applyProtection="1">
      <alignment horizontal="left" vertical="center" wrapText="1"/>
      <protection hidden="1"/>
    </xf>
    <xf numFmtId="49" fontId="2" fillId="0" borderId="16" xfId="0" applyNumberFormat="1" applyFont="1" applyBorder="1" applyAlignment="1" applyProtection="1">
      <alignment horizontal="left" vertical="center" wrapText="1"/>
      <protection hidden="1"/>
    </xf>
    <xf numFmtId="49" fontId="2" fillId="0" borderId="17" xfId="0" applyNumberFormat="1" applyFont="1" applyBorder="1" applyAlignment="1" applyProtection="1">
      <alignment horizontal="left" vertical="center" wrapText="1"/>
      <protection hidden="1"/>
    </xf>
    <xf numFmtId="49" fontId="2" fillId="0" borderId="18" xfId="0" applyNumberFormat="1" applyFont="1" applyBorder="1" applyAlignment="1" applyProtection="1">
      <alignment horizontal="left" vertical="center" wrapText="1"/>
      <protection hidden="1"/>
    </xf>
    <xf numFmtId="49" fontId="3" fillId="0" borderId="19" xfId="0" applyNumberFormat="1" applyFont="1" applyBorder="1" applyAlignment="1" applyProtection="1">
      <alignment horizontal="left" vertical="center" wrapText="1"/>
      <protection hidden="1"/>
    </xf>
    <xf numFmtId="49" fontId="3" fillId="0" borderId="0" xfId="0" applyNumberFormat="1" applyFont="1" applyBorder="1" applyAlignment="1" applyProtection="1">
      <alignment horizontal="left" vertical="center" wrapText="1"/>
      <protection hidden="1"/>
    </xf>
    <xf numFmtId="49" fontId="3" fillId="0" borderId="20" xfId="0" applyNumberFormat="1" applyFont="1" applyBorder="1" applyAlignment="1" applyProtection="1">
      <alignment horizontal="left" vertical="center" wrapText="1"/>
      <protection hidden="1"/>
    </xf>
    <xf numFmtId="49" fontId="2" fillId="0" borderId="35" xfId="0" applyNumberFormat="1" applyFont="1" applyBorder="1" applyAlignment="1" applyProtection="1">
      <alignment horizontal="left" vertical="top" wrapText="1"/>
      <protection hidden="1"/>
    </xf>
    <xf numFmtId="49" fontId="2" fillId="0" borderId="0" xfId="0" applyNumberFormat="1" applyFont="1" applyBorder="1" applyAlignment="1" applyProtection="1">
      <alignment horizontal="left" vertical="top" wrapText="1"/>
      <protection hidden="1"/>
    </xf>
    <xf numFmtId="49" fontId="2" fillId="0" borderId="36" xfId="0" applyNumberFormat="1" applyFont="1" applyBorder="1" applyAlignment="1" applyProtection="1">
      <alignment horizontal="left" vertical="top" wrapText="1"/>
      <protection hidden="1"/>
    </xf>
    <xf numFmtId="0" fontId="21" fillId="0" borderId="35" xfId="3" applyBorder="1" applyAlignment="1" applyProtection="1">
      <alignment horizontal="left" vertical="top" wrapText="1"/>
      <protection hidden="1"/>
    </xf>
    <xf numFmtId="0" fontId="21" fillId="0" borderId="0" xfId="3" applyBorder="1" applyAlignment="1" applyProtection="1">
      <alignment horizontal="left" vertical="top" wrapText="1"/>
      <protection hidden="1"/>
    </xf>
    <xf numFmtId="0" fontId="21" fillId="0" borderId="36" xfId="3" applyBorder="1" applyAlignment="1" applyProtection="1">
      <alignment horizontal="left" vertical="top" wrapText="1"/>
      <protection hidden="1"/>
    </xf>
    <xf numFmtId="49" fontId="3" fillId="0" borderId="16" xfId="0" applyNumberFormat="1" applyFont="1" applyBorder="1" applyAlignment="1" applyProtection="1">
      <alignment horizontal="left" vertical="center" wrapText="1"/>
      <protection hidden="1"/>
    </xf>
    <xf numFmtId="49" fontId="3" fillId="0" borderId="17" xfId="0" applyNumberFormat="1" applyFont="1" applyBorder="1" applyAlignment="1" applyProtection="1">
      <alignment horizontal="left" vertical="center" wrapText="1"/>
      <protection hidden="1"/>
    </xf>
    <xf numFmtId="49" fontId="3" fillId="0" borderId="18" xfId="0" applyNumberFormat="1" applyFont="1" applyBorder="1" applyAlignment="1" applyProtection="1">
      <alignment horizontal="left" vertical="center" wrapText="1"/>
      <protection hidden="1"/>
    </xf>
    <xf numFmtId="49" fontId="21" fillId="0" borderId="21" xfId="3" applyNumberFormat="1" applyBorder="1" applyAlignment="1" applyProtection="1">
      <alignment horizontal="left" vertical="center"/>
      <protection hidden="1"/>
    </xf>
    <xf numFmtId="49" fontId="21" fillId="0" borderId="22" xfId="3" applyNumberFormat="1" applyBorder="1" applyAlignment="1" applyProtection="1">
      <alignment horizontal="left" vertical="center"/>
      <protection hidden="1"/>
    </xf>
    <xf numFmtId="49" fontId="21" fillId="0" borderId="23" xfId="3" applyNumberFormat="1" applyBorder="1" applyAlignment="1" applyProtection="1">
      <alignment horizontal="left" vertical="center"/>
      <protection hidden="1"/>
    </xf>
    <xf numFmtId="49" fontId="2" fillId="0" borderId="45" xfId="0" applyNumberFormat="1" applyFont="1" applyBorder="1" applyAlignment="1" applyProtection="1">
      <alignment horizontal="left" vertical="center" wrapText="1"/>
      <protection hidden="1"/>
    </xf>
    <xf numFmtId="49" fontId="2" fillId="0" borderId="46" xfId="0" applyNumberFormat="1" applyFont="1" applyBorder="1" applyAlignment="1" applyProtection="1">
      <alignment horizontal="left" vertical="center" wrapText="1"/>
      <protection hidden="1"/>
    </xf>
    <xf numFmtId="49" fontId="2" fillId="0" borderId="47" xfId="0" applyNumberFormat="1" applyFont="1" applyBorder="1" applyAlignment="1" applyProtection="1">
      <alignment horizontal="left" vertical="center" wrapText="1"/>
      <protection hidden="1"/>
    </xf>
    <xf numFmtId="49" fontId="32" fillId="0" borderId="35" xfId="0" applyNumberFormat="1" applyFont="1" applyBorder="1" applyAlignment="1" applyProtection="1">
      <alignment horizontal="left" vertical="center" wrapText="1"/>
      <protection hidden="1"/>
    </xf>
    <xf numFmtId="49" fontId="32" fillId="0" borderId="0" xfId="0" applyNumberFormat="1" applyFont="1" applyBorder="1" applyAlignment="1" applyProtection="1">
      <alignment horizontal="left" vertical="center" wrapText="1"/>
      <protection hidden="1"/>
    </xf>
    <xf numFmtId="49" fontId="32" fillId="0" borderId="36" xfId="0" applyNumberFormat="1" applyFont="1" applyBorder="1" applyAlignment="1" applyProtection="1">
      <alignment horizontal="left" vertical="center" wrapText="1"/>
      <protection hidden="1"/>
    </xf>
    <xf numFmtId="0" fontId="32" fillId="0" borderId="35" xfId="0" applyFont="1" applyBorder="1" applyAlignment="1" applyProtection="1">
      <alignment horizontal="left" vertical="center" wrapText="1"/>
      <protection hidden="1"/>
    </xf>
    <xf numFmtId="0" fontId="32" fillId="0" borderId="0" xfId="0" applyFont="1" applyBorder="1" applyAlignment="1" applyProtection="1">
      <alignment horizontal="left" vertical="center" wrapText="1"/>
      <protection hidden="1"/>
    </xf>
    <xf numFmtId="0" fontId="32" fillId="0" borderId="36" xfId="0" applyFont="1" applyBorder="1" applyAlignment="1" applyProtection="1">
      <alignment horizontal="left" vertical="center" wrapText="1"/>
      <protection hidden="1"/>
    </xf>
    <xf numFmtId="0" fontId="2" fillId="0" borderId="35"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2" fillId="0" borderId="36" xfId="0"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3" fillId="0" borderId="36" xfId="0" applyFont="1" applyBorder="1" applyAlignment="1" applyProtection="1">
      <alignment horizontal="left" vertical="top" wrapText="1"/>
      <protection hidden="1"/>
    </xf>
    <xf numFmtId="0" fontId="10" fillId="0" borderId="0" xfId="0" applyFont="1" applyAlignment="1" applyProtection="1">
      <alignment horizontal="center"/>
      <protection hidden="1"/>
    </xf>
    <xf numFmtId="49" fontId="2" fillId="0" borderId="0" xfId="0" applyNumberFormat="1" applyFont="1" applyAlignment="1" applyProtection="1">
      <alignment horizontal="left"/>
      <protection hidden="1"/>
    </xf>
    <xf numFmtId="49" fontId="2" fillId="0" borderId="32" xfId="0" applyNumberFormat="1" applyFont="1" applyBorder="1" applyAlignment="1" applyProtection="1">
      <alignment horizontal="left" vertical="center" wrapText="1"/>
      <protection hidden="1"/>
    </xf>
    <xf numFmtId="49" fontId="2" fillId="0" borderId="33" xfId="0" applyNumberFormat="1" applyFont="1" applyBorder="1" applyAlignment="1" applyProtection="1">
      <alignment horizontal="left" vertical="center" wrapText="1"/>
      <protection hidden="1"/>
    </xf>
    <xf numFmtId="49" fontId="2" fillId="0" borderId="34" xfId="0" applyNumberFormat="1" applyFont="1" applyBorder="1" applyAlignment="1" applyProtection="1">
      <alignment horizontal="left" vertical="center" wrapText="1"/>
      <protection hidden="1"/>
    </xf>
    <xf numFmtId="49" fontId="2" fillId="0" borderId="24" xfId="0" applyNumberFormat="1" applyFont="1" applyFill="1" applyBorder="1" applyAlignment="1" applyProtection="1">
      <alignment horizontal="left" vertical="center" wrapText="1"/>
      <protection hidden="1"/>
    </xf>
    <xf numFmtId="49" fontId="2" fillId="0" borderId="25" xfId="0" applyNumberFormat="1" applyFont="1" applyFill="1" applyBorder="1" applyAlignment="1" applyProtection="1">
      <alignment horizontal="left" vertical="center" wrapText="1"/>
      <protection hidden="1"/>
    </xf>
    <xf numFmtId="49" fontId="2" fillId="0" borderId="26" xfId="0" applyNumberFormat="1" applyFont="1" applyFill="1" applyBorder="1" applyAlignment="1" applyProtection="1">
      <alignment horizontal="left" vertical="center" wrapText="1"/>
      <protection hidden="1"/>
    </xf>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2" fillId="0" borderId="0" xfId="0" applyFont="1" applyBorder="1" applyAlignment="1" applyProtection="1">
      <alignment horizontal="left"/>
      <protection hidden="1"/>
    </xf>
    <xf numFmtId="0" fontId="37" fillId="30" borderId="40" xfId="13" applyFont="1" applyBorder="1" applyAlignment="1" applyProtection="1">
      <alignment horizontal="left" wrapText="1" shrinkToFit="1"/>
      <protection hidden="1"/>
    </xf>
    <xf numFmtId="0" fontId="37" fillId="30" borderId="41" xfId="13" applyFont="1" applyBorder="1" applyAlignment="1" applyProtection="1">
      <alignment horizontal="left" wrapText="1" shrinkToFit="1"/>
      <protection hidden="1"/>
    </xf>
    <xf numFmtId="0" fontId="37" fillId="30" borderId="48" xfId="13" applyFont="1" applyBorder="1" applyAlignment="1" applyProtection="1">
      <alignment horizontal="left" wrapText="1" shrinkToFit="1"/>
      <protection hidden="1"/>
    </xf>
    <xf numFmtId="0" fontId="3" fillId="0" borderId="9" xfId="0" applyNumberFormat="1" applyFont="1" applyFill="1" applyBorder="1" applyAlignment="1" applyProtection="1">
      <alignment horizontal="center" vertical="center"/>
      <protection locked="0"/>
    </xf>
    <xf numFmtId="0" fontId="3" fillId="0" borderId="10" xfId="0" applyNumberFormat="1" applyFont="1" applyFill="1" applyBorder="1" applyAlignment="1" applyProtection="1">
      <alignment horizontal="center" vertical="center"/>
      <protection locked="0"/>
    </xf>
    <xf numFmtId="0" fontId="3" fillId="0" borderId="11" xfId="0" applyNumberFormat="1" applyFont="1" applyFill="1" applyBorder="1" applyAlignment="1" applyProtection="1">
      <alignment horizontal="center" vertical="center"/>
      <protection locked="0"/>
    </xf>
    <xf numFmtId="49" fontId="22" fillId="0" borderId="29" xfId="0" applyNumberFormat="1" applyFont="1" applyFill="1" applyBorder="1" applyAlignment="1" applyProtection="1">
      <alignment horizontal="left" vertical="center" wrapText="1" shrinkToFit="1" readingOrder="1"/>
      <protection hidden="1"/>
    </xf>
    <xf numFmtId="49" fontId="22" fillId="0" borderId="27" xfId="0" applyNumberFormat="1" applyFont="1" applyFill="1" applyBorder="1" applyAlignment="1" applyProtection="1">
      <alignment horizontal="left" vertical="center" wrapText="1" shrinkToFit="1" readingOrder="1"/>
      <protection hidden="1"/>
    </xf>
    <xf numFmtId="49" fontId="22" fillId="0" borderId="28" xfId="0" applyNumberFormat="1" applyFont="1" applyFill="1" applyBorder="1" applyAlignment="1" applyProtection="1">
      <alignment horizontal="left" vertical="center" wrapText="1" shrinkToFit="1" readingOrder="1"/>
      <protection hidden="1"/>
    </xf>
    <xf numFmtId="0" fontId="37" fillId="30" borderId="9" xfId="13" applyFont="1" applyBorder="1" applyAlignment="1">
      <alignment horizontal="left" wrapText="1"/>
    </xf>
    <xf numFmtId="0" fontId="37" fillId="30" borderId="10" xfId="13" applyFont="1" applyBorder="1" applyAlignment="1">
      <alignment horizontal="left" wrapText="1"/>
    </xf>
    <xf numFmtId="0" fontId="37" fillId="30" borderId="11" xfId="13" applyFont="1" applyBorder="1" applyAlignment="1">
      <alignment horizontal="left" wrapText="1"/>
    </xf>
    <xf numFmtId="0" fontId="30" fillId="0" borderId="10"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7" fillId="30" borderId="44" xfId="13" applyFont="1" applyBorder="1" applyAlignment="1">
      <alignment horizontal="left" wrapText="1"/>
    </xf>
    <xf numFmtId="0" fontId="37" fillId="30" borderId="7" xfId="13" applyFont="1" applyBorder="1" applyAlignment="1">
      <alignment horizontal="left" wrapText="1"/>
    </xf>
    <xf numFmtId="0" fontId="37" fillId="30" borderId="43" xfId="13" applyFont="1" applyBorder="1" applyAlignment="1">
      <alignment horizontal="left" wrapText="1"/>
    </xf>
    <xf numFmtId="0" fontId="30" fillId="0" borderId="9" xfId="0" applyFont="1" applyBorder="1" applyAlignment="1" applyProtection="1">
      <alignment horizontal="center" vertical="center"/>
      <protection locked="0"/>
    </xf>
    <xf numFmtId="0" fontId="30" fillId="0" borderId="9" xfId="0" applyFont="1" applyBorder="1" applyAlignment="1" applyProtection="1">
      <alignment horizontal="center"/>
      <protection locked="0"/>
    </xf>
    <xf numFmtId="0" fontId="30" fillId="0" borderId="10" xfId="0" applyFont="1" applyBorder="1" applyAlignment="1" applyProtection="1">
      <alignment horizontal="center"/>
      <protection locked="0"/>
    </xf>
    <xf numFmtId="0" fontId="30" fillId="0" borderId="11" xfId="0" applyFont="1" applyBorder="1" applyAlignment="1" applyProtection="1">
      <alignment horizontal="center"/>
      <protection locked="0"/>
    </xf>
    <xf numFmtId="0" fontId="37" fillId="30" borderId="37" xfId="13" applyFont="1" applyAlignment="1" applyProtection="1">
      <alignment horizontal="left" vertical="center" wrapText="1" shrinkToFit="1"/>
      <protection hidden="1"/>
    </xf>
    <xf numFmtId="0" fontId="37" fillId="30" borderId="37" xfId="13" applyFont="1" applyAlignment="1" applyProtection="1">
      <alignment horizontal="left" wrapText="1"/>
      <protection hidden="1"/>
    </xf>
    <xf numFmtId="49" fontId="3" fillId="0" borderId="9"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0" fontId="37" fillId="30" borderId="37" xfId="13" applyFont="1" applyAlignment="1" applyProtection="1">
      <alignment horizontal="left" wrapText="1" shrinkToFit="1"/>
      <protection hidden="1"/>
    </xf>
    <xf numFmtId="0" fontId="37" fillId="30" borderId="37" xfId="13" applyFont="1" applyAlignment="1" applyProtection="1">
      <alignment horizontal="left" vertical="center" wrapText="1"/>
      <protection hidden="1"/>
    </xf>
    <xf numFmtId="0" fontId="2" fillId="0" borderId="0" xfId="0" applyFont="1" applyBorder="1" applyAlignment="1" applyProtection="1">
      <alignment horizontal="center" wrapText="1"/>
      <protection hidden="1"/>
    </xf>
    <xf numFmtId="0" fontId="37" fillId="30" borderId="37" xfId="13" applyFont="1" applyAlignment="1" applyProtection="1">
      <alignment vertical="center" wrapText="1" shrinkToFit="1"/>
      <protection hidden="1"/>
    </xf>
    <xf numFmtId="0" fontId="2" fillId="0" borderId="0" xfId="0" applyFont="1" applyBorder="1" applyAlignment="1" applyProtection="1">
      <alignment horizontal="left" wrapText="1"/>
      <protection hidden="1"/>
    </xf>
    <xf numFmtId="0" fontId="3" fillId="0" borderId="9" xfId="0" quotePrefix="1" applyNumberFormat="1" applyFont="1" applyFill="1" applyBorder="1" applyAlignment="1" applyProtection="1">
      <alignment horizontal="center" vertical="center"/>
      <protection locked="0"/>
    </xf>
    <xf numFmtId="0" fontId="3" fillId="0" borderId="10" xfId="0" quotePrefix="1" applyNumberFormat="1" applyFont="1" applyFill="1" applyBorder="1" applyAlignment="1" applyProtection="1">
      <alignment horizontal="center" vertical="center"/>
      <protection locked="0"/>
    </xf>
    <xf numFmtId="0" fontId="3" fillId="0" borderId="11" xfId="0" quotePrefix="1" applyNumberFormat="1" applyFont="1" applyFill="1" applyBorder="1" applyAlignment="1" applyProtection="1">
      <alignment horizontal="center" vertical="center"/>
      <protection locked="0"/>
    </xf>
    <xf numFmtId="0" fontId="37" fillId="30" borderId="37" xfId="13" applyFont="1" applyAlignment="1" applyProtection="1">
      <alignment horizontal="left" vertical="top" wrapText="1" shrinkToFit="1"/>
      <protection hidden="1"/>
    </xf>
    <xf numFmtId="0" fontId="3" fillId="0" borderId="9" xfId="0" quotePrefix="1" applyNumberFormat="1" applyFont="1" applyFill="1" applyBorder="1" applyAlignment="1" applyProtection="1">
      <alignment horizontal="left" vertical="center" wrapText="1"/>
      <protection locked="0" hidden="1"/>
    </xf>
    <xf numFmtId="0" fontId="3" fillId="0" borderId="10" xfId="0" quotePrefix="1" applyNumberFormat="1" applyFont="1" applyFill="1" applyBorder="1" applyAlignment="1" applyProtection="1">
      <alignment horizontal="left" vertical="center" wrapText="1"/>
      <protection locked="0" hidden="1"/>
    </xf>
    <xf numFmtId="0" fontId="3" fillId="0" borderId="11" xfId="0" quotePrefix="1" applyNumberFormat="1" applyFont="1" applyFill="1" applyBorder="1" applyAlignment="1" applyProtection="1">
      <alignment horizontal="left" vertical="center" wrapText="1"/>
      <protection locked="0" hidden="1"/>
    </xf>
    <xf numFmtId="0" fontId="3" fillId="0" borderId="7" xfId="0" applyFont="1" applyBorder="1" applyAlignment="1" applyProtection="1">
      <alignment horizontal="center"/>
      <protection hidden="1"/>
    </xf>
    <xf numFmtId="0" fontId="37" fillId="30" borderId="37" xfId="13" applyNumberFormat="1" applyFont="1" applyAlignment="1" applyProtection="1">
      <alignment horizontal="left" vertical="center"/>
      <protection hidden="1"/>
    </xf>
    <xf numFmtId="0" fontId="37" fillId="30" borderId="37" xfId="13" applyFont="1" applyAlignment="1" applyProtection="1">
      <alignment horizontal="center" wrapText="1" shrinkToFit="1"/>
      <protection hidden="1"/>
    </xf>
    <xf numFmtId="0" fontId="3" fillId="0" borderId="7" xfId="0" applyFont="1" applyFill="1" applyBorder="1" applyAlignment="1" applyProtection="1">
      <alignment horizontal="center" wrapText="1" shrinkToFit="1"/>
      <protection hidden="1"/>
    </xf>
    <xf numFmtId="170" fontId="3" fillId="0" borderId="9" xfId="0" applyNumberFormat="1" applyFont="1" applyFill="1" applyBorder="1" applyAlignment="1" applyProtection="1">
      <alignment horizontal="center" vertical="center"/>
      <protection locked="0"/>
    </xf>
    <xf numFmtId="170" fontId="3" fillId="0" borderId="10" xfId="0" applyNumberFormat="1" applyFont="1" applyFill="1" applyBorder="1" applyAlignment="1" applyProtection="1">
      <alignment horizontal="center" vertical="center"/>
      <protection locked="0"/>
    </xf>
    <xf numFmtId="170" fontId="3" fillId="0" borderId="11" xfId="0" applyNumberFormat="1" applyFont="1" applyFill="1" applyBorder="1" applyAlignment="1" applyProtection="1">
      <alignment horizontal="center" vertical="center"/>
      <protection locked="0"/>
    </xf>
    <xf numFmtId="0" fontId="37" fillId="30" borderId="37" xfId="13" applyFont="1" applyAlignment="1" applyProtection="1">
      <alignment wrapText="1" shrinkToFit="1"/>
      <protection hidden="1"/>
    </xf>
    <xf numFmtId="1" fontId="3" fillId="0" borderId="9" xfId="0" applyNumberFormat="1" applyFont="1" applyFill="1" applyBorder="1" applyAlignment="1" applyProtection="1">
      <alignment horizontal="center" vertical="center"/>
      <protection locked="0"/>
    </xf>
    <xf numFmtId="1" fontId="3" fillId="0" borderId="10" xfId="0" applyNumberFormat="1" applyFont="1" applyFill="1" applyBorder="1" applyAlignment="1" applyProtection="1">
      <alignment horizontal="center" vertical="center"/>
      <protection locked="0"/>
    </xf>
    <xf numFmtId="1" fontId="3" fillId="0" borderId="11"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protection hidden="1"/>
    </xf>
    <xf numFmtId="0" fontId="2" fillId="0" borderId="0" xfId="0" applyFont="1" applyAlignment="1" applyProtection="1">
      <alignment horizontal="left" vertical="center"/>
      <protection hidden="1"/>
    </xf>
    <xf numFmtId="0" fontId="3" fillId="0" borderId="0" xfId="0" applyFont="1" applyAlignment="1" applyProtection="1">
      <alignment horizontal="left" vertical="center"/>
      <protection hidden="1"/>
    </xf>
    <xf numFmtId="0" fontId="37" fillId="30" borderId="37" xfId="13" applyNumberFormat="1" applyFont="1" applyAlignment="1" applyProtection="1">
      <alignment shrinkToFit="1"/>
      <protection hidden="1"/>
    </xf>
    <xf numFmtId="0" fontId="2" fillId="0" borderId="0" xfId="0" applyFont="1" applyProtection="1">
      <protection hidden="1"/>
    </xf>
    <xf numFmtId="0" fontId="2" fillId="0" borderId="0" xfId="0" applyFont="1" applyAlignment="1" applyProtection="1">
      <alignment horizontal="left" wrapText="1"/>
      <protection hidden="1"/>
    </xf>
    <xf numFmtId="0" fontId="2" fillId="0" borderId="0" xfId="0" applyFont="1" applyAlignment="1" applyProtection="1">
      <alignment horizontal="left"/>
      <protection hidden="1"/>
    </xf>
    <xf numFmtId="0" fontId="3" fillId="0" borderId="15" xfId="0" applyFont="1" applyFill="1" applyBorder="1" applyAlignment="1" applyProtection="1">
      <alignment horizontal="right"/>
      <protection hidden="1"/>
    </xf>
    <xf numFmtId="0" fontId="3" fillId="0" borderId="0" xfId="0" quotePrefix="1" applyNumberFormat="1" applyFont="1" applyFill="1" applyBorder="1" applyAlignment="1" applyProtection="1">
      <alignment horizontal="left"/>
      <protection hidden="1"/>
    </xf>
    <xf numFmtId="0" fontId="37" fillId="30" borderId="37" xfId="13" applyFont="1" applyAlignment="1" applyProtection="1">
      <alignment horizontal="center"/>
      <protection hidden="1"/>
    </xf>
    <xf numFmtId="0" fontId="3" fillId="0" borderId="3" xfId="0" applyFont="1" applyBorder="1" applyAlignment="1" applyProtection="1">
      <alignment horizontal="left" vertical="center" wrapText="1"/>
      <protection locked="0" hidden="1"/>
    </xf>
    <xf numFmtId="49" fontId="37" fillId="30" borderId="37" xfId="13" applyNumberFormat="1" applyFont="1" applyAlignment="1" applyProtection="1">
      <alignment horizontal="left"/>
      <protection hidden="1"/>
    </xf>
    <xf numFmtId="0" fontId="37" fillId="30" borderId="37" xfId="13" applyFont="1" applyAlignment="1" applyProtection="1">
      <alignment horizontal="left"/>
      <protection hidden="1"/>
    </xf>
    <xf numFmtId="0" fontId="37" fillId="30" borderId="37" xfId="13" applyNumberFormat="1" applyFont="1" applyAlignment="1" applyProtection="1">
      <alignment horizontal="left"/>
      <protection hidden="1"/>
    </xf>
    <xf numFmtId="0" fontId="37" fillId="30" borderId="40" xfId="13" applyFont="1" applyBorder="1" applyAlignment="1" applyProtection="1">
      <alignment horizontal="left"/>
      <protection hidden="1"/>
    </xf>
    <xf numFmtId="0" fontId="37" fillId="30" borderId="41" xfId="13" applyFont="1" applyBorder="1" applyAlignment="1" applyProtection="1">
      <alignment horizontal="left"/>
      <protection hidden="1"/>
    </xf>
    <xf numFmtId="0" fontId="37" fillId="30" borderId="42" xfId="13" applyFont="1" applyBorder="1" applyAlignment="1" applyProtection="1">
      <alignment horizontal="left"/>
      <protection hidden="1"/>
    </xf>
    <xf numFmtId="0" fontId="2" fillId="12" borderId="9" xfId="0" applyFont="1" applyFill="1" applyBorder="1" applyAlignment="1" applyProtection="1">
      <alignment horizontal="left"/>
      <protection hidden="1"/>
    </xf>
    <xf numFmtId="0" fontId="2" fillId="12" borderId="10" xfId="0" applyFont="1" applyFill="1" applyBorder="1" applyAlignment="1" applyProtection="1">
      <alignment horizontal="left"/>
      <protection hidden="1"/>
    </xf>
    <xf numFmtId="0" fontId="2" fillId="12" borderId="11" xfId="0" applyFont="1" applyFill="1" applyBorder="1" applyAlignment="1" applyProtection="1">
      <alignment horizontal="left"/>
      <protection hidden="1"/>
    </xf>
    <xf numFmtId="0" fontId="2" fillId="12" borderId="3" xfId="0" applyFont="1" applyFill="1" applyBorder="1" applyAlignment="1" applyProtection="1">
      <alignment horizontal="left" vertical="top" wrapText="1"/>
      <protection hidden="1"/>
    </xf>
    <xf numFmtId="0" fontId="2" fillId="0" borderId="10" xfId="0" applyFont="1" applyBorder="1" applyAlignment="1" applyProtection="1">
      <alignment horizontal="center"/>
      <protection hidden="1"/>
    </xf>
    <xf numFmtId="0" fontId="2" fillId="14" borderId="9" xfId="8" applyFont="1" applyFill="1" applyBorder="1" applyAlignment="1" applyProtection="1">
      <alignment horizontal="center"/>
      <protection hidden="1"/>
    </xf>
    <xf numFmtId="0" fontId="2" fillId="14" borderId="10" xfId="8" applyFont="1" applyFill="1" applyBorder="1" applyAlignment="1" applyProtection="1">
      <alignment horizontal="center"/>
      <protection hidden="1"/>
    </xf>
    <xf numFmtId="0" fontId="2" fillId="14" borderId="11" xfId="8" applyFont="1" applyFill="1" applyBorder="1" applyAlignment="1" applyProtection="1">
      <alignment horizontal="center"/>
      <protection hidden="1"/>
    </xf>
    <xf numFmtId="0" fontId="2" fillId="14" borderId="10" xfId="0" applyFont="1" applyFill="1" applyBorder="1" applyAlignment="1" applyProtection="1">
      <alignment horizontal="left"/>
      <protection hidden="1"/>
    </xf>
    <xf numFmtId="0" fontId="2" fillId="14" borderId="11" xfId="0" applyFont="1" applyFill="1" applyBorder="1" applyAlignment="1" applyProtection="1">
      <alignment horizontal="left"/>
      <protection hidden="1"/>
    </xf>
    <xf numFmtId="0" fontId="2" fillId="14" borderId="9" xfId="0" applyFont="1" applyFill="1" applyBorder="1" applyAlignment="1" applyProtection="1">
      <alignment horizontal="left"/>
      <protection hidden="1"/>
    </xf>
    <xf numFmtId="0" fontId="37" fillId="30" borderId="37" xfId="13" applyFont="1" applyAlignment="1" applyProtection="1">
      <alignment wrapText="1"/>
      <protection hidden="1"/>
    </xf>
    <xf numFmtId="0" fontId="37" fillId="30" borderId="37" xfId="13" applyFont="1" applyAlignment="1" applyProtection="1">
      <alignment vertical="top" wrapText="1"/>
      <protection hidden="1"/>
    </xf>
    <xf numFmtId="0" fontId="2" fillId="12" borderId="3" xfId="0" applyFont="1" applyFill="1" applyBorder="1" applyAlignment="1" applyProtection="1">
      <alignment horizontal="left" vertical="center" wrapText="1"/>
      <protection hidden="1"/>
    </xf>
    <xf numFmtId="0" fontId="3" fillId="0" borderId="0" xfId="0" applyFont="1" applyFill="1" applyBorder="1" applyAlignment="1" applyProtection="1">
      <alignment wrapText="1"/>
      <protection hidden="1"/>
    </xf>
    <xf numFmtId="0" fontId="37" fillId="30" borderId="37" xfId="13" applyFont="1" applyAlignment="1" applyProtection="1">
      <alignment horizontal="left" vertical="top"/>
      <protection hidden="1"/>
    </xf>
    <xf numFmtId="2" fontId="3" fillId="0" borderId="3" xfId="0" applyNumberFormat="1" applyFont="1" applyBorder="1" applyAlignment="1" applyProtection="1">
      <alignment horizontal="center"/>
      <protection locked="0"/>
    </xf>
    <xf numFmtId="0" fontId="2" fillId="0" borderId="0" xfId="0" applyFont="1" applyFill="1" applyBorder="1" applyAlignment="1" applyProtection="1">
      <alignment horizontal="left" vertical="top" wrapText="1"/>
      <protection hidden="1"/>
    </xf>
    <xf numFmtId="164" fontId="3" fillId="0" borderId="0" xfId="0" applyNumberFormat="1" applyFont="1" applyFill="1" applyBorder="1" applyAlignment="1" applyProtection="1">
      <alignment horizontal="center" vertical="center" wrapText="1"/>
      <protection hidden="1"/>
    </xf>
    <xf numFmtId="0" fontId="2" fillId="14" borderId="3" xfId="8" applyFont="1" applyFill="1" applyBorder="1" applyAlignment="1" applyProtection="1">
      <alignment horizontal="left" vertical="center" wrapText="1"/>
      <protection hidden="1"/>
    </xf>
    <xf numFmtId="0" fontId="2" fillId="12" borderId="10" xfId="0" applyFont="1" applyFill="1" applyBorder="1" applyAlignment="1" applyProtection="1">
      <alignment horizontal="left" vertical="center"/>
      <protection hidden="1"/>
    </xf>
    <xf numFmtId="0" fontId="2" fillId="12" borderId="11" xfId="0" applyFont="1" applyFill="1" applyBorder="1" applyAlignment="1" applyProtection="1">
      <alignment horizontal="left" vertical="center"/>
      <protection hidden="1"/>
    </xf>
    <xf numFmtId="0" fontId="3" fillId="0" borderId="5" xfId="0" applyFont="1" applyBorder="1" applyAlignment="1" applyProtection="1">
      <alignment horizontal="center"/>
      <protection hidden="1"/>
    </xf>
    <xf numFmtId="0" fontId="3" fillId="0" borderId="7" xfId="10" applyFont="1" applyBorder="1" applyAlignment="1" applyProtection="1">
      <alignment horizontal="center"/>
      <protection hidden="1"/>
    </xf>
    <xf numFmtId="0" fontId="37" fillId="30" borderId="37" xfId="13" applyFont="1" applyAlignment="1" applyProtection="1">
      <alignment horizontal="left" vertical="top" wrapText="1"/>
      <protection hidden="1"/>
    </xf>
    <xf numFmtId="167" fontId="37" fillId="30" borderId="37" xfId="13" applyNumberFormat="1" applyFont="1" applyAlignment="1" applyProtection="1">
      <alignment vertical="top" wrapText="1"/>
      <protection hidden="1"/>
    </xf>
    <xf numFmtId="49" fontId="3" fillId="0" borderId="3" xfId="0" applyNumberFormat="1" applyFont="1" applyFill="1" applyBorder="1" applyAlignment="1" applyProtection="1">
      <alignment horizontal="center"/>
      <protection locked="0"/>
    </xf>
    <xf numFmtId="0" fontId="37" fillId="30" borderId="37" xfId="13" applyFont="1" applyAlignment="1" applyProtection="1">
      <alignment horizontal="center" vertical="top" wrapText="1"/>
      <protection hidden="1"/>
    </xf>
    <xf numFmtId="0" fontId="3" fillId="0" borderId="10" xfId="0" applyFont="1" applyBorder="1" applyAlignment="1" applyProtection="1">
      <alignment horizontal="center"/>
      <protection hidden="1"/>
    </xf>
    <xf numFmtId="0" fontId="37" fillId="30" borderId="37" xfId="13" applyFont="1" applyAlignment="1" applyProtection="1">
      <alignment vertical="top"/>
      <protection hidden="1"/>
    </xf>
    <xf numFmtId="0" fontId="37" fillId="30" borderId="37" xfId="13" applyNumberFormat="1" applyFont="1" applyAlignment="1" applyProtection="1">
      <protection hidden="1"/>
    </xf>
    <xf numFmtId="0" fontId="2" fillId="0" borderId="9" xfId="0" applyFont="1" applyBorder="1" applyAlignment="1" applyProtection="1">
      <alignment horizontal="left" vertical="top" wrapText="1"/>
      <protection hidden="1"/>
    </xf>
    <xf numFmtId="0" fontId="2" fillId="0" borderId="10" xfId="0" applyFont="1" applyBorder="1" applyAlignment="1" applyProtection="1">
      <alignment horizontal="left" vertical="top" wrapText="1"/>
      <protection hidden="1"/>
    </xf>
    <xf numFmtId="0" fontId="2" fillId="0" borderId="11" xfId="0" applyFont="1" applyBorder="1" applyAlignment="1" applyProtection="1">
      <alignment horizontal="left" vertical="top" wrapText="1"/>
      <protection hidden="1"/>
    </xf>
    <xf numFmtId="0" fontId="2" fillId="12" borderId="10" xfId="0" applyFont="1" applyFill="1" applyBorder="1" applyAlignment="1" applyProtection="1">
      <alignment horizontal="center"/>
      <protection hidden="1"/>
    </xf>
    <xf numFmtId="0" fontId="2" fillId="12" borderId="11" xfId="0" applyFont="1" applyFill="1" applyBorder="1" applyAlignment="1" applyProtection="1">
      <alignment horizontal="center"/>
      <protection hidden="1"/>
    </xf>
    <xf numFmtId="0" fontId="2" fillId="12" borderId="10" xfId="0" applyFont="1" applyFill="1" applyBorder="1" applyAlignment="1" applyProtection="1">
      <alignment horizontal="left" vertical="center" wrapText="1"/>
      <protection hidden="1"/>
    </xf>
    <xf numFmtId="0" fontId="2" fillId="12" borderId="11" xfId="0" applyFont="1" applyFill="1" applyBorder="1" applyAlignment="1" applyProtection="1">
      <alignment horizontal="left" vertical="center" wrapText="1"/>
      <protection hidden="1"/>
    </xf>
    <xf numFmtId="0" fontId="3" fillId="2" borderId="11" xfId="1" applyFont="1" applyBorder="1" applyAlignment="1" applyProtection="1">
      <alignment horizontal="center"/>
      <protection hidden="1"/>
    </xf>
    <xf numFmtId="0" fontId="3" fillId="2" borderId="3" xfId="1" applyFont="1" applyBorder="1" applyAlignment="1" applyProtection="1">
      <alignment horizontal="center"/>
      <protection hidden="1"/>
    </xf>
    <xf numFmtId="0" fontId="2" fillId="12" borderId="10" xfId="0" applyFont="1" applyFill="1" applyBorder="1" applyAlignment="1" applyProtection="1">
      <alignment horizontal="left" wrapText="1"/>
      <protection hidden="1"/>
    </xf>
    <xf numFmtId="0" fontId="2" fillId="12" borderId="11" xfId="0" applyFont="1" applyFill="1" applyBorder="1" applyAlignment="1" applyProtection="1">
      <alignment horizontal="left" wrapText="1"/>
      <protection hidden="1"/>
    </xf>
    <xf numFmtId="0" fontId="2" fillId="16" borderId="30" xfId="8" applyNumberFormat="1" applyFont="1" applyFill="1" applyBorder="1" applyAlignment="1" applyProtection="1">
      <alignment horizontal="left"/>
      <protection hidden="1"/>
    </xf>
    <xf numFmtId="0" fontId="2" fillId="16" borderId="31" xfId="8" applyNumberFormat="1" applyFont="1" applyFill="1" applyBorder="1" applyAlignment="1" applyProtection="1">
      <alignment horizontal="left"/>
      <protection hidden="1"/>
    </xf>
    <xf numFmtId="0" fontId="2" fillId="16" borderId="50" xfId="8" applyNumberFormat="1" applyFont="1" applyFill="1" applyBorder="1" applyAlignment="1" applyProtection="1">
      <alignment horizontal="left"/>
      <protection hidden="1"/>
    </xf>
    <xf numFmtId="0" fontId="22" fillId="0" borderId="0" xfId="0" applyFont="1" applyAlignment="1">
      <alignment horizontal="left" vertical="center" wrapText="1" readingOrder="1"/>
    </xf>
    <xf numFmtId="0" fontId="36" fillId="0" borderId="0" xfId="0" applyFont="1" applyAlignment="1">
      <alignment horizontal="left" vertical="center" wrapText="1" shrinkToFit="1"/>
    </xf>
    <xf numFmtId="170" fontId="30" fillId="12" borderId="9" xfId="0" applyNumberFormat="1" applyFont="1" applyFill="1" applyBorder="1" applyAlignment="1" applyProtection="1">
      <alignment horizontal="center" vertical="center"/>
      <protection hidden="1"/>
    </xf>
    <xf numFmtId="0" fontId="30" fillId="12" borderId="11" xfId="0" applyFont="1" applyFill="1" applyBorder="1" applyAlignment="1" applyProtection="1">
      <alignment horizontal="center" vertical="center"/>
      <protection hidden="1"/>
    </xf>
    <xf numFmtId="0" fontId="30" fillId="0" borderId="0" xfId="0" applyFont="1" applyAlignment="1">
      <alignment horizontal="left" wrapText="1"/>
    </xf>
    <xf numFmtId="170" fontId="36" fillId="12" borderId="9" xfId="0" applyNumberFormat="1" applyFont="1" applyFill="1" applyBorder="1" applyAlignment="1" applyProtection="1">
      <alignment horizontal="center" vertical="center"/>
      <protection hidden="1"/>
    </xf>
    <xf numFmtId="170" fontId="36" fillId="12" borderId="11" xfId="0" applyNumberFormat="1" applyFont="1" applyFill="1" applyBorder="1" applyAlignment="1" applyProtection="1">
      <alignment horizontal="center" vertical="center"/>
      <protection hidden="1"/>
    </xf>
    <xf numFmtId="0" fontId="36" fillId="12" borderId="11" xfId="0" applyFont="1" applyFill="1" applyBorder="1" applyAlignment="1" applyProtection="1">
      <alignment horizontal="center" vertical="center"/>
      <protection hidden="1"/>
    </xf>
    <xf numFmtId="0" fontId="38" fillId="0" borderId="0" xfId="13" applyFont="1" applyFill="1" applyBorder="1" applyAlignment="1">
      <alignment horizontal="left" vertical="center" wrapText="1" readingOrder="1"/>
    </xf>
    <xf numFmtId="0" fontId="3" fillId="0" borderId="12" xfId="0" applyFont="1" applyBorder="1" applyAlignment="1" applyProtection="1">
      <alignment horizontal="center" vertical="top"/>
      <protection hidden="1"/>
    </xf>
    <xf numFmtId="0" fontId="3" fillId="0" borderId="4" xfId="0" applyFont="1" applyBorder="1" applyAlignment="1" applyProtection="1">
      <alignment horizontal="center" vertical="top"/>
      <protection hidden="1"/>
    </xf>
    <xf numFmtId="49" fontId="3" fillId="2" borderId="3" xfId="0" applyNumberFormat="1" applyFont="1" applyFill="1" applyBorder="1" applyAlignment="1" applyProtection="1">
      <alignment horizontal="left"/>
      <protection hidden="1"/>
    </xf>
    <xf numFmtId="0" fontId="3" fillId="2" borderId="3" xfId="0" applyFont="1" applyFill="1" applyBorder="1" applyAlignment="1" applyProtection="1">
      <alignment horizontal="left"/>
      <protection hidden="1"/>
    </xf>
    <xf numFmtId="0" fontId="24" fillId="0" borderId="0" xfId="0" applyFont="1" applyAlignment="1" applyProtection="1">
      <alignment horizontal="left" vertical="center" readingOrder="1"/>
      <protection hidden="1"/>
    </xf>
    <xf numFmtId="0" fontId="2" fillId="0" borderId="0" xfId="0" applyFont="1" applyFill="1" applyAlignment="1" applyProtection="1">
      <alignment horizontal="left"/>
      <protection hidden="1"/>
    </xf>
    <xf numFmtId="0" fontId="22" fillId="15" borderId="3" xfId="0" applyFont="1" applyFill="1" applyBorder="1" applyAlignment="1" applyProtection="1">
      <alignment horizontal="left" vertical="center" wrapText="1" readingOrder="1"/>
      <protection hidden="1"/>
    </xf>
    <xf numFmtId="0" fontId="24" fillId="0" borderId="13" xfId="0" applyFont="1" applyBorder="1" applyAlignment="1" applyProtection="1">
      <alignment horizontal="left" vertical="center" wrapText="1" readingOrder="1"/>
      <protection hidden="1"/>
    </xf>
    <xf numFmtId="0" fontId="24" fillId="0" borderId="0" xfId="0" applyFont="1" applyBorder="1" applyAlignment="1" applyProtection="1">
      <alignment horizontal="left" vertical="center" wrapText="1" readingOrder="1"/>
      <protection hidden="1"/>
    </xf>
    <xf numFmtId="0" fontId="24" fillId="0" borderId="15" xfId="0" applyFont="1" applyBorder="1" applyAlignment="1" applyProtection="1">
      <alignment horizontal="left" vertical="center" wrapText="1" readingOrder="1"/>
      <protection hidden="1"/>
    </xf>
    <xf numFmtId="0" fontId="24" fillId="0" borderId="14" xfId="0" applyFont="1" applyBorder="1" applyAlignment="1" applyProtection="1">
      <alignment horizontal="left" vertical="center" wrapText="1" readingOrder="1"/>
      <protection hidden="1"/>
    </xf>
    <xf numFmtId="0" fontId="24" fillId="0" borderId="5" xfId="0" applyFont="1" applyBorder="1" applyAlignment="1" applyProtection="1">
      <alignment horizontal="left" vertical="center" wrapText="1" readingOrder="1"/>
      <protection hidden="1"/>
    </xf>
    <xf numFmtId="0" fontId="24" fillId="0" borderId="8" xfId="0" applyFont="1" applyBorder="1" applyAlignment="1" applyProtection="1">
      <alignment horizontal="left" vertical="center" wrapText="1" readingOrder="1"/>
      <protection hidden="1"/>
    </xf>
    <xf numFmtId="0" fontId="24" fillId="0" borderId="3" xfId="0" applyFont="1" applyBorder="1" applyAlignment="1" applyProtection="1">
      <alignment horizontal="left" vertical="center" wrapText="1" readingOrder="1"/>
      <protection hidden="1"/>
    </xf>
    <xf numFmtId="0" fontId="22" fillId="29" borderId="3" xfId="0" applyFont="1" applyFill="1" applyBorder="1" applyAlignment="1" applyProtection="1">
      <alignment horizontal="left" vertical="center" wrapText="1" readingOrder="1"/>
      <protection hidden="1"/>
    </xf>
    <xf numFmtId="0" fontId="24" fillId="0" borderId="3" xfId="0" applyFont="1" applyFill="1" applyBorder="1" applyAlignment="1" applyProtection="1">
      <alignment horizontal="left" vertical="center" wrapText="1" readingOrder="1"/>
      <protection hidden="1"/>
    </xf>
    <xf numFmtId="0" fontId="24" fillId="0" borderId="9" xfId="0" applyFont="1" applyFill="1" applyBorder="1" applyAlignment="1" applyProtection="1">
      <alignment horizontal="left" vertical="top" wrapText="1" readingOrder="1"/>
      <protection hidden="1"/>
    </xf>
    <xf numFmtId="0" fontId="24" fillId="0" borderId="10" xfId="0" applyFont="1" applyFill="1" applyBorder="1" applyAlignment="1" applyProtection="1">
      <alignment horizontal="left" vertical="top" wrapText="1" readingOrder="1"/>
      <protection hidden="1"/>
    </xf>
    <xf numFmtId="0" fontId="24" fillId="0" borderId="11" xfId="0" applyFont="1" applyFill="1" applyBorder="1" applyAlignment="1" applyProtection="1">
      <alignment horizontal="left" vertical="top" wrapText="1" readingOrder="1"/>
      <protection hidden="1"/>
    </xf>
    <xf numFmtId="0" fontId="24" fillId="0" borderId="9" xfId="0" applyFont="1" applyFill="1" applyBorder="1" applyAlignment="1" applyProtection="1">
      <alignment horizontal="left" vertical="center" wrapText="1" readingOrder="1"/>
      <protection hidden="1"/>
    </xf>
    <xf numFmtId="0" fontId="24" fillId="0" borderId="10" xfId="0" applyFont="1" applyFill="1" applyBorder="1" applyAlignment="1" applyProtection="1">
      <alignment horizontal="left" vertical="center" wrapText="1" readingOrder="1"/>
      <protection hidden="1"/>
    </xf>
    <xf numFmtId="0" fontId="24" fillId="0" borderId="11" xfId="0" applyFont="1" applyFill="1" applyBorder="1" applyAlignment="1" applyProtection="1">
      <alignment horizontal="left" vertical="center" wrapText="1" readingOrder="1"/>
      <protection hidden="1"/>
    </xf>
    <xf numFmtId="0" fontId="22" fillId="29" borderId="9" xfId="0" applyFont="1" applyFill="1" applyBorder="1" applyAlignment="1" applyProtection="1">
      <alignment horizontal="left" vertical="center" wrapText="1" readingOrder="1"/>
      <protection hidden="1"/>
    </xf>
    <xf numFmtId="0" fontId="22" fillId="29" borderId="10" xfId="0" applyFont="1" applyFill="1" applyBorder="1" applyAlignment="1" applyProtection="1">
      <alignment horizontal="left" vertical="center" wrapText="1" readingOrder="1"/>
      <protection hidden="1"/>
    </xf>
    <xf numFmtId="0" fontId="22" fillId="29" borderId="11" xfId="0" applyFont="1" applyFill="1" applyBorder="1" applyAlignment="1" applyProtection="1">
      <alignment horizontal="left" vertical="center" wrapText="1" readingOrder="1"/>
      <protection hidden="1"/>
    </xf>
    <xf numFmtId="0" fontId="8" fillId="0" borderId="0" xfId="0" applyFont="1" applyFill="1" applyBorder="1" applyAlignment="1" applyProtection="1">
      <alignment horizontal="center"/>
      <protection hidden="1"/>
    </xf>
    <xf numFmtId="0" fontId="11" fillId="0" borderId="0" xfId="0" applyFont="1" applyFill="1" applyBorder="1" applyAlignment="1" applyProtection="1">
      <alignment horizontal="center"/>
      <protection hidden="1"/>
    </xf>
    <xf numFmtId="0" fontId="3" fillId="2" borderId="3" xfId="0" applyFont="1" applyFill="1" applyBorder="1" applyAlignment="1" applyProtection="1">
      <alignment wrapText="1"/>
      <protection hidden="1"/>
    </xf>
    <xf numFmtId="0" fontId="3" fillId="2" borderId="3" xfId="0" applyFont="1" applyFill="1" applyBorder="1" applyProtection="1">
      <protection hidden="1"/>
    </xf>
    <xf numFmtId="167" fontId="3" fillId="2" borderId="3" xfId="0" applyNumberFormat="1" applyFont="1" applyFill="1" applyBorder="1" applyAlignment="1" applyProtection="1">
      <alignment horizontal="left" wrapText="1"/>
      <protection hidden="1"/>
    </xf>
    <xf numFmtId="0" fontId="3" fillId="2" borderId="3" xfId="0" applyFont="1" applyFill="1" applyBorder="1" applyAlignment="1" applyProtection="1">
      <alignment horizontal="left" wrapText="1"/>
      <protection hidden="1"/>
    </xf>
    <xf numFmtId="2" fontId="3" fillId="2" borderId="3" xfId="0" applyNumberFormat="1" applyFont="1" applyFill="1" applyBorder="1" applyAlignment="1" applyProtection="1">
      <alignment horizontal="left" wrapText="1"/>
      <protection hidden="1"/>
    </xf>
    <xf numFmtId="0" fontId="3" fillId="2" borderId="3" xfId="0" applyFont="1" applyFill="1" applyBorder="1" applyAlignment="1" applyProtection="1">
      <alignment vertical="top" wrapText="1"/>
      <protection hidden="1"/>
    </xf>
    <xf numFmtId="164" fontId="13" fillId="2" borderId="3" xfId="1" applyNumberFormat="1" applyBorder="1" applyAlignment="1" applyProtection="1">
      <alignment horizontal="left"/>
      <protection hidden="1"/>
    </xf>
    <xf numFmtId="2" fontId="13" fillId="2" borderId="3" xfId="1" applyNumberFormat="1" applyBorder="1" applyAlignment="1" applyProtection="1">
      <alignment horizontal="left"/>
      <protection hidden="1"/>
    </xf>
    <xf numFmtId="1" fontId="13" fillId="2" borderId="3" xfId="1" applyNumberFormat="1" applyBorder="1" applyAlignment="1" applyProtection="1">
      <alignment horizontal="left"/>
      <protection hidden="1"/>
    </xf>
    <xf numFmtId="0" fontId="13" fillId="2" borderId="3" xfId="1" applyBorder="1" applyAlignment="1" applyProtection="1">
      <alignment horizontal="left"/>
      <protection hidden="1"/>
    </xf>
    <xf numFmtId="0" fontId="2" fillId="2" borderId="3" xfId="0" applyFont="1" applyFill="1" applyBorder="1" applyProtection="1">
      <protection hidden="1"/>
    </xf>
    <xf numFmtId="0" fontId="3" fillId="2" borderId="9" xfId="0" applyFont="1" applyFill="1" applyBorder="1" applyAlignment="1" applyProtection="1">
      <alignment horizontal="left" vertical="top"/>
      <protection hidden="1"/>
    </xf>
    <xf numFmtId="0" fontId="3" fillId="2" borderId="11" xfId="0" applyFont="1" applyFill="1" applyBorder="1" applyAlignment="1" applyProtection="1">
      <alignment horizontal="left" vertical="top"/>
      <protection hidden="1"/>
    </xf>
    <xf numFmtId="0" fontId="3" fillId="2" borderId="9" xfId="0" applyFont="1" applyFill="1" applyBorder="1" applyAlignment="1" applyProtection="1">
      <alignment horizontal="left"/>
      <protection hidden="1"/>
    </xf>
    <xf numFmtId="0" fontId="3" fillId="2" borderId="11" xfId="0" applyFont="1" applyFill="1" applyBorder="1" applyAlignment="1" applyProtection="1">
      <alignment horizontal="left"/>
      <protection hidden="1"/>
    </xf>
    <xf numFmtId="2" fontId="4" fillId="2" borderId="3" xfId="0" applyNumberFormat="1" applyFont="1" applyFill="1" applyBorder="1" applyAlignment="1" applyProtection="1">
      <alignment horizontal="left"/>
      <protection hidden="1"/>
    </xf>
    <xf numFmtId="0" fontId="4" fillId="2" borderId="3" xfId="0" applyFont="1" applyFill="1" applyBorder="1" applyAlignment="1" applyProtection="1">
      <alignment horizontal="left" wrapText="1"/>
      <protection hidden="1"/>
    </xf>
    <xf numFmtId="0" fontId="2" fillId="5" borderId="9" xfId="8" applyFont="1" applyBorder="1" applyAlignment="1" applyProtection="1">
      <alignment horizontal="left"/>
      <protection hidden="1"/>
    </xf>
    <xf numFmtId="0" fontId="2" fillId="5" borderId="10" xfId="8" applyFont="1" applyBorder="1" applyAlignment="1" applyProtection="1">
      <alignment horizontal="left"/>
      <protection hidden="1"/>
    </xf>
    <xf numFmtId="0" fontId="2" fillId="5" borderId="11" xfId="8" applyFont="1" applyBorder="1" applyAlignment="1" applyProtection="1">
      <alignment horizontal="left"/>
      <protection hidden="1"/>
    </xf>
    <xf numFmtId="164" fontId="3" fillId="2" borderId="9" xfId="0" applyNumberFormat="1" applyFont="1" applyFill="1" applyBorder="1" applyAlignment="1" applyProtection="1">
      <alignment horizontal="center"/>
      <protection hidden="1"/>
    </xf>
    <xf numFmtId="164" fontId="3" fillId="2" borderId="11" xfId="0" applyNumberFormat="1" applyFont="1" applyFill="1" applyBorder="1" applyAlignment="1" applyProtection="1">
      <alignment horizontal="center"/>
      <protection hidden="1"/>
    </xf>
    <xf numFmtId="0" fontId="12" fillId="2" borderId="9" xfId="0" applyFont="1" applyFill="1" applyBorder="1" applyProtection="1">
      <protection hidden="1"/>
    </xf>
    <xf numFmtId="0" fontId="12" fillId="2" borderId="10" xfId="0" applyFont="1" applyFill="1" applyBorder="1" applyProtection="1">
      <protection hidden="1"/>
    </xf>
    <xf numFmtId="0" fontId="12" fillId="2" borderId="11" xfId="0" applyFont="1" applyFill="1" applyBorder="1" applyProtection="1">
      <protection hidden="1"/>
    </xf>
    <xf numFmtId="164" fontId="2" fillId="2" borderId="9" xfId="0" applyNumberFormat="1" applyFont="1" applyFill="1" applyBorder="1" applyAlignment="1" applyProtection="1">
      <alignment horizontal="center"/>
      <protection hidden="1"/>
    </xf>
    <xf numFmtId="164" fontId="2" fillId="2" borderId="11" xfId="0" applyNumberFormat="1" applyFont="1" applyFill="1" applyBorder="1" applyAlignment="1" applyProtection="1">
      <alignment horizontal="center"/>
      <protection hidden="1"/>
    </xf>
    <xf numFmtId="2" fontId="3" fillId="2" borderId="9" xfId="0" applyNumberFormat="1" applyFont="1" applyFill="1" applyBorder="1" applyAlignment="1" applyProtection="1">
      <alignment horizontal="center"/>
      <protection hidden="1"/>
    </xf>
    <xf numFmtId="2" fontId="3" fillId="2" borderId="11" xfId="0" applyNumberFormat="1" applyFont="1" applyFill="1" applyBorder="1" applyAlignment="1" applyProtection="1">
      <alignment horizontal="center"/>
      <protection hidden="1"/>
    </xf>
    <xf numFmtId="0" fontId="2" fillId="24" borderId="3" xfId="0" applyFont="1" applyFill="1" applyBorder="1" applyAlignment="1" applyProtection="1">
      <alignment horizontal="center" vertical="center"/>
      <protection locked="0"/>
    </xf>
    <xf numFmtId="4" fontId="3" fillId="2" borderId="3" xfId="1" applyNumberFormat="1" applyFont="1" applyBorder="1" applyAlignment="1" applyProtection="1">
      <alignment horizontal="center"/>
      <protection hidden="1"/>
    </xf>
    <xf numFmtId="2" fontId="3" fillId="2" borderId="3" xfId="1" applyNumberFormat="1" applyFont="1" applyBorder="1" applyAlignment="1" applyProtection="1">
      <alignment horizontal="center"/>
      <protection hidden="1"/>
    </xf>
    <xf numFmtId="2" fontId="3" fillId="2" borderId="3" xfId="0" applyNumberFormat="1" applyFont="1" applyFill="1" applyBorder="1" applyAlignment="1" applyProtection="1">
      <alignment horizontal="center"/>
      <protection hidden="1"/>
    </xf>
    <xf numFmtId="0" fontId="3" fillId="5" borderId="9" xfId="8" applyFont="1" applyBorder="1" applyAlignment="1" applyProtection="1">
      <alignment horizontal="center"/>
      <protection hidden="1"/>
    </xf>
    <xf numFmtId="0" fontId="3" fillId="5" borderId="11" xfId="8" applyFont="1" applyBorder="1" applyAlignment="1" applyProtection="1">
      <alignment horizontal="center"/>
      <protection hidden="1"/>
    </xf>
    <xf numFmtId="0" fontId="3" fillId="2" borderId="3" xfId="1" applyFont="1" applyBorder="1" applyAlignment="1" applyProtection="1">
      <alignment horizontal="left"/>
      <protection hidden="1"/>
    </xf>
    <xf numFmtId="0" fontId="2" fillId="5" borderId="3" xfId="8" applyFont="1" applyBorder="1" applyAlignment="1" applyProtection="1">
      <alignment vertical="top" wrapText="1"/>
      <protection hidden="1"/>
    </xf>
    <xf numFmtId="49" fontId="3" fillId="2" borderId="3" xfId="1" applyNumberFormat="1" applyFont="1" applyBorder="1" applyAlignment="1" applyProtection="1">
      <alignment horizontal="left"/>
      <protection hidden="1"/>
    </xf>
    <xf numFmtId="0" fontId="0" fillId="0" borderId="0" xfId="0" applyFont="1" applyBorder="1" applyProtection="1">
      <protection hidden="1"/>
    </xf>
    <xf numFmtId="0" fontId="0" fillId="0" borderId="0" xfId="0" applyFont="1" applyAlignment="1" applyProtection="1">
      <alignment horizontal="center"/>
      <protection hidden="1"/>
    </xf>
    <xf numFmtId="0" fontId="0" fillId="0" borderId="0" xfId="0" applyProtection="1">
      <protection hidden="1"/>
    </xf>
    <xf numFmtId="0" fontId="0" fillId="18" borderId="0" xfId="0" applyFill="1" applyAlignment="1">
      <alignment horizontal="left"/>
    </xf>
    <xf numFmtId="0" fontId="0" fillId="0" borderId="9" xfId="0" applyNumberFormat="1" applyFont="1" applyFill="1" applyBorder="1" applyAlignment="1" applyProtection="1">
      <alignment horizontal="center"/>
      <protection locked="0"/>
    </xf>
    <xf numFmtId="0" fontId="0" fillId="0" borderId="10" xfId="0" applyNumberFormat="1" applyFont="1" applyFill="1" applyBorder="1" applyAlignment="1" applyProtection="1">
      <alignment horizontal="center"/>
      <protection locked="0"/>
    </xf>
    <xf numFmtId="0" fontId="0" fillId="0" borderId="11" xfId="0" applyNumberFormat="1" applyFont="1" applyFill="1" applyBorder="1" applyAlignment="1" applyProtection="1">
      <alignment horizontal="center"/>
      <protection locked="0"/>
    </xf>
    <xf numFmtId="0" fontId="0" fillId="0" borderId="9" xfId="0" quotePrefix="1" applyNumberFormat="1" applyFont="1" applyFill="1" applyBorder="1" applyAlignment="1" applyProtection="1">
      <alignment horizontal="center"/>
      <protection locked="0"/>
    </xf>
    <xf numFmtId="0" fontId="0" fillId="13" borderId="0" xfId="0" applyFill="1" applyAlignment="1">
      <alignment horizontal="left"/>
    </xf>
    <xf numFmtId="0" fontId="0" fillId="0" borderId="0" xfId="0" applyAlignment="1">
      <alignment horizontal="left"/>
    </xf>
    <xf numFmtId="0" fontId="0" fillId="18" borderId="0" xfId="0" applyFill="1"/>
  </cellXfs>
  <cellStyles count="14">
    <cellStyle name="Ausgabe" xfId="13" builtinId="21"/>
    <cellStyle name="Automatische Zellen Grau10" xfId="1" xr:uid="{00000000-0005-0000-0000-000001000000}"/>
    <cellStyle name="Euro" xfId="2" xr:uid="{00000000-0005-0000-0000-000002000000}"/>
    <cellStyle name="Link" xfId="3" builtinId="8"/>
    <cellStyle name="rot" xfId="4" xr:uid="{00000000-0005-0000-0000-000004000000}"/>
    <cellStyle name="rot 1" xfId="5" xr:uid="{00000000-0005-0000-0000-000005000000}"/>
    <cellStyle name="Schwarz" xfId="6" xr:uid="{00000000-0005-0000-0000-000006000000}"/>
    <cellStyle name="Schwarz 1" xfId="7" xr:uid="{00000000-0005-0000-0000-000007000000}"/>
    <cellStyle name="Standard" xfId="0" builtinId="0"/>
    <cellStyle name="Tebellenüberschrift_Grau20" xfId="8" xr:uid="{00000000-0005-0000-0000-000009000000}"/>
    <cellStyle name="Überschrift grau30" xfId="9" xr:uid="{00000000-0005-0000-0000-00000A000000}"/>
    <cellStyle name="Weiß" xfId="10" xr:uid="{00000000-0005-0000-0000-00000B000000}"/>
    <cellStyle name="Weiß 1" xfId="11" xr:uid="{00000000-0005-0000-0000-00000C000000}"/>
    <cellStyle name="Weiß_Spielgeld" xfId="12" xr:uid="{00000000-0005-0000-0000-00000D000000}"/>
  </cellStyles>
  <dxfs count="51">
    <dxf>
      <font>
        <color rgb="FF00B050"/>
      </font>
      <numFmt numFmtId="0" formatCode="General"/>
      <fill>
        <patternFill>
          <bgColor rgb="FF00B050"/>
        </patternFill>
      </fill>
    </dxf>
    <dxf>
      <font>
        <color rgb="FFFF000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theme="1"/>
        </patternFill>
      </fill>
    </dxf>
    <dxf>
      <fill>
        <patternFill>
          <bgColor theme="1"/>
        </patternFill>
      </fill>
    </dxf>
    <dxf>
      <fill>
        <patternFill>
          <bgColor rgb="FFFFC000"/>
        </patternFill>
      </fill>
    </dxf>
    <dxf>
      <fill>
        <patternFill>
          <bgColor rgb="FF92D050"/>
        </patternFill>
      </fill>
    </dxf>
    <dxf>
      <fill>
        <patternFill>
          <bgColor theme="1"/>
        </patternFill>
      </fill>
    </dxf>
    <dxf>
      <fill>
        <patternFill>
          <bgColor theme="1"/>
        </patternFill>
      </fill>
    </dxf>
    <dxf>
      <fill>
        <patternFill>
          <bgColor rgb="FFFFC000"/>
        </patternFill>
      </fill>
    </dxf>
    <dxf>
      <fill>
        <patternFill>
          <bgColor rgb="FF92D05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tint="4.9989318521683403E-2"/>
        </patternFill>
      </fill>
    </dxf>
    <dxf>
      <fill>
        <patternFill>
          <bgColor theme="1"/>
        </patternFill>
      </fill>
    </dxf>
    <dxf>
      <fill>
        <patternFill>
          <bgColor theme="1"/>
        </patternFill>
      </fill>
    </dxf>
    <dxf>
      <fill>
        <patternFill>
          <bgColor theme="1"/>
        </patternFill>
      </fill>
    </dxf>
    <dxf>
      <fill>
        <patternFill>
          <bgColor rgb="FFFFC000"/>
        </patternFill>
      </fill>
    </dxf>
    <dxf>
      <fill>
        <patternFill>
          <bgColor rgb="FF92D050"/>
        </patternFill>
      </fill>
    </dxf>
    <dxf>
      <fill>
        <patternFill>
          <bgColor rgb="FFFFC0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0000"/>
        </patternFill>
      </fill>
    </dxf>
    <dxf>
      <fill>
        <patternFill>
          <bgColor theme="1" tint="4.9989318521683403E-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tint="0.24994659260841701"/>
      </font>
      <fill>
        <patternFill>
          <bgColor theme="1" tint="0.2499465926084170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B3B3B3"/>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99CC"/>
      <rgbColor rgb="00CC99FF"/>
      <rgbColor rgb="00FFCC99"/>
      <rgbColor rgb="003366FF"/>
      <rgbColor rgb="0023B8DC"/>
      <rgbColor rgb="0099CC00"/>
      <rgbColor rgb="00FFCC00"/>
      <rgbColor rgb="00FF9900"/>
      <rgbColor rgb="00FF3333"/>
      <rgbColor rgb="00666699"/>
      <rgbColor rgb="00B2B2B2"/>
      <rgbColor rgb="00003366"/>
      <rgbColor rgb="00339966"/>
      <rgbColor rgb="00003300"/>
      <rgbColor rgb="00333300"/>
      <rgbColor rgb="00993300"/>
      <rgbColor rgb="00993366"/>
      <rgbColor rgb="00333399"/>
      <rgbColor rgb="004C4C4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96</xdr:row>
      <xdr:rowOff>109452</xdr:rowOff>
    </xdr:from>
    <xdr:to>
      <xdr:col>13</xdr:col>
      <xdr:colOff>698226</xdr:colOff>
      <xdr:row>136</xdr:row>
      <xdr:rowOff>152399</xdr:rowOff>
    </xdr:to>
    <xdr:pic>
      <xdr:nvPicPr>
        <xdr:cNvPr id="26" name="Grafik 25">
          <a:extLst>
            <a:ext uri="{FF2B5EF4-FFF2-40B4-BE49-F238E27FC236}">
              <a16:creationId xmlns:a16="http://schemas.microsoft.com/office/drawing/2014/main" id="{00000000-0008-0000-0000-00001A000000}"/>
            </a:ext>
          </a:extLst>
        </xdr:cNvPr>
        <xdr:cNvPicPr>
          <a:picLocks noChangeAspect="1"/>
        </xdr:cNvPicPr>
      </xdr:nvPicPr>
      <xdr:blipFill rotWithShape="1">
        <a:blip xmlns:r="http://schemas.openxmlformats.org/officeDocument/2006/relationships" r:embed="rId1"/>
        <a:srcRect l="2233" t="37850" r="56460" b="14041"/>
        <a:stretch/>
      </xdr:blipFill>
      <xdr:spPr>
        <a:xfrm>
          <a:off x="0" y="25626927"/>
          <a:ext cx="10604226" cy="7243848"/>
        </a:xfrm>
        <a:prstGeom prst="rect">
          <a:avLst/>
        </a:prstGeom>
      </xdr:spPr>
    </xdr:pic>
    <xdr:clientData/>
  </xdr:twoCellAnchor>
  <xdr:twoCellAnchor editAs="oneCell">
    <xdr:from>
      <xdr:col>0</xdr:col>
      <xdr:colOff>0</xdr:colOff>
      <xdr:row>66</xdr:row>
      <xdr:rowOff>38100</xdr:rowOff>
    </xdr:from>
    <xdr:to>
      <xdr:col>13</xdr:col>
      <xdr:colOff>733425</xdr:colOff>
      <xdr:row>67</xdr:row>
      <xdr:rowOff>576017</xdr:rowOff>
    </xdr:to>
    <xdr:pic>
      <xdr:nvPicPr>
        <xdr:cNvPr id="14" name="Picture 2">
          <a:extLst>
            <a:ext uri="{FF2B5EF4-FFF2-40B4-BE49-F238E27FC236}">
              <a16:creationId xmlns:a16="http://schemas.microsoft.com/office/drawing/2014/main" id="{00000000-0008-0000-0000-00000E000000}"/>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373850"/>
          <a:ext cx="10639425" cy="1118941"/>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0</xdr:col>
      <xdr:colOff>19049</xdr:colOff>
      <xdr:row>68</xdr:row>
      <xdr:rowOff>104775</xdr:rowOff>
    </xdr:from>
    <xdr:to>
      <xdr:col>14</xdr:col>
      <xdr:colOff>48330</xdr:colOff>
      <xdr:row>96</xdr:row>
      <xdr:rowOff>19049</xdr:rowOff>
    </xdr:to>
    <xdr:pic>
      <xdr:nvPicPr>
        <xdr:cNvPr id="15" name="Picture 3">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49" y="20602575"/>
          <a:ext cx="10678231" cy="4933949"/>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0</xdr:col>
      <xdr:colOff>0</xdr:colOff>
      <xdr:row>96</xdr:row>
      <xdr:rowOff>109452</xdr:rowOff>
    </xdr:from>
    <xdr:to>
      <xdr:col>13</xdr:col>
      <xdr:colOff>698226</xdr:colOff>
      <xdr:row>136</xdr:row>
      <xdr:rowOff>152399</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srcRect l="2233" t="37850" r="56460" b="14041"/>
        <a:stretch/>
      </xdr:blipFill>
      <xdr:spPr>
        <a:xfrm>
          <a:off x="0" y="29370252"/>
          <a:ext cx="10604226" cy="7243848"/>
        </a:xfrm>
        <a:prstGeom prst="rect">
          <a:avLst/>
        </a:prstGeom>
      </xdr:spPr>
    </xdr:pic>
    <xdr:clientData/>
  </xdr:twoCellAnchor>
  <xdr:twoCellAnchor editAs="oneCell">
    <xdr:from>
      <xdr:col>0</xdr:col>
      <xdr:colOff>0</xdr:colOff>
      <xdr:row>66</xdr:row>
      <xdr:rowOff>38100</xdr:rowOff>
    </xdr:from>
    <xdr:to>
      <xdr:col>13</xdr:col>
      <xdr:colOff>733425</xdr:colOff>
      <xdr:row>67</xdr:row>
      <xdr:rowOff>576017</xdr:rowOff>
    </xdr:to>
    <xdr:pic>
      <xdr:nvPicPr>
        <xdr:cNvPr id="6" name="Picture 2">
          <a:extLst>
            <a:ext uri="{FF2B5EF4-FFF2-40B4-BE49-F238E27FC236}">
              <a16:creationId xmlns:a16="http://schemas.microsoft.com/office/drawing/2014/main" id="{00000000-0008-0000-0000-000006000000}"/>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117175"/>
          <a:ext cx="10639425" cy="1118941"/>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0</xdr:col>
      <xdr:colOff>19049</xdr:colOff>
      <xdr:row>68</xdr:row>
      <xdr:rowOff>104775</xdr:rowOff>
    </xdr:from>
    <xdr:to>
      <xdr:col>14</xdr:col>
      <xdr:colOff>48330</xdr:colOff>
      <xdr:row>96</xdr:row>
      <xdr:rowOff>19049</xdr:rowOff>
    </xdr:to>
    <xdr:pic>
      <xdr:nvPicPr>
        <xdr:cNvPr id="7" name="Picture 3">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49" y="24345900"/>
          <a:ext cx="10678231" cy="4933949"/>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922020</xdr:colOff>
          <xdr:row>75</xdr:row>
          <xdr:rowOff>0</xdr:rowOff>
        </xdr:from>
        <xdr:to>
          <xdr:col>5</xdr:col>
          <xdr:colOff>1211580</xdr:colOff>
          <xdr:row>75</xdr:row>
          <xdr:rowOff>342900</xdr:rowOff>
        </xdr:to>
        <xdr:sp macro="" textlink="">
          <xdr:nvSpPr>
            <xdr:cNvPr id="2679" name="Check Box 631" hidden="1">
              <a:extLst>
                <a:ext uri="{63B3BB69-23CF-44E3-9099-C40C66FF867C}">
                  <a14:compatExt spid="_x0000_s2679"/>
                </a:ext>
                <a:ext uri="{FF2B5EF4-FFF2-40B4-BE49-F238E27FC236}">
                  <a16:creationId xmlns:a16="http://schemas.microsoft.com/office/drawing/2014/main" id="{00000000-0008-0000-0200-0000770A0000}"/>
                </a:ext>
              </a:extLst>
            </xdr:cNvPr>
            <xdr:cNvSpPr/>
          </xdr:nvSpPr>
          <xdr:spPr bwMode="auto">
            <a:xfrm>
              <a:off x="0" y="0"/>
              <a:ext cx="0" cy="0"/>
            </a:xfrm>
            <a:prstGeom prst="rect">
              <a:avLst/>
            </a:prstGeom>
            <a:noFill/>
            <a:ln w="19050">
              <a:solidFill>
                <a:srgbClr val="000000" mc:Ignorable="a14" a14:legacySpreadsheetColorIndex="64"/>
              </a:solidFill>
              <a:miter lim="800000"/>
              <a:headEnd/>
              <a:tailEnd/>
            </a:ln>
            <a:extLst>
              <a:ext uri="{909E8E84-426E-40DD-AFC4-6F175D3DCCD1}">
                <a14:hiddenFill>
                  <a:solidFill>
                    <a:srgbClr val="FFFFFF" mc:Ignorable="a14" a14:legacySpreadsheetColorIndex="9"/>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922020</xdr:colOff>
          <xdr:row>76</xdr:row>
          <xdr:rowOff>0</xdr:rowOff>
        </xdr:from>
        <xdr:to>
          <xdr:col>5</xdr:col>
          <xdr:colOff>1211580</xdr:colOff>
          <xdr:row>76</xdr:row>
          <xdr:rowOff>342900</xdr:rowOff>
        </xdr:to>
        <xdr:sp macro="" textlink="">
          <xdr:nvSpPr>
            <xdr:cNvPr id="2680" name="Check Box 632" hidden="1">
              <a:extLst>
                <a:ext uri="{63B3BB69-23CF-44E3-9099-C40C66FF867C}">
                  <a14:compatExt spid="_x0000_s2680"/>
                </a:ext>
                <a:ext uri="{FF2B5EF4-FFF2-40B4-BE49-F238E27FC236}">
                  <a16:creationId xmlns:a16="http://schemas.microsoft.com/office/drawing/2014/main" id="{00000000-0008-0000-0200-0000780A0000}"/>
                </a:ext>
              </a:extLst>
            </xdr:cNvPr>
            <xdr:cNvSpPr/>
          </xdr:nvSpPr>
          <xdr:spPr bwMode="auto">
            <a:xfrm>
              <a:off x="0" y="0"/>
              <a:ext cx="0" cy="0"/>
            </a:xfrm>
            <a:prstGeom prst="rect">
              <a:avLst/>
            </a:prstGeom>
            <a:noFill/>
            <a:ln w="19050">
              <a:solidFill>
                <a:srgbClr val="000000" mc:Ignorable="a14" a14:legacySpreadsheetColorIndex="64"/>
              </a:solidFill>
              <a:miter lim="800000"/>
              <a:headEnd/>
              <a:tailEnd/>
            </a:ln>
            <a:extLst>
              <a:ext uri="{909E8E84-426E-40DD-AFC4-6F175D3DCCD1}">
                <a14:hiddenFill>
                  <a:solidFill>
                    <a:srgbClr val="FFFFFF" mc:Ignorable="a14" a14:legacySpreadsheetColorIndex="9"/>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922020</xdr:colOff>
          <xdr:row>99</xdr:row>
          <xdr:rowOff>220980</xdr:rowOff>
        </xdr:from>
        <xdr:to>
          <xdr:col>6</xdr:col>
          <xdr:colOff>1211580</xdr:colOff>
          <xdr:row>100</xdr:row>
          <xdr:rowOff>312420</xdr:rowOff>
        </xdr:to>
        <xdr:sp macro="" textlink="">
          <xdr:nvSpPr>
            <xdr:cNvPr id="2682" name="Check Box 634" hidden="1">
              <a:extLst>
                <a:ext uri="{63B3BB69-23CF-44E3-9099-C40C66FF867C}">
                  <a14:compatExt spid="_x0000_s2682"/>
                </a:ext>
                <a:ext uri="{FF2B5EF4-FFF2-40B4-BE49-F238E27FC236}">
                  <a16:creationId xmlns:a16="http://schemas.microsoft.com/office/drawing/2014/main" id="{00000000-0008-0000-0200-00007A0A0000}"/>
                </a:ext>
              </a:extLst>
            </xdr:cNvPr>
            <xdr:cNvSpPr/>
          </xdr:nvSpPr>
          <xdr:spPr bwMode="auto">
            <a:xfrm>
              <a:off x="0" y="0"/>
              <a:ext cx="0" cy="0"/>
            </a:xfrm>
            <a:prstGeom prst="rect">
              <a:avLst/>
            </a:prstGeom>
            <a:noFill/>
            <a:ln w="19050">
              <a:solidFill>
                <a:srgbClr val="000000" mc:Ignorable="a14" a14:legacySpreadsheetColorIndex="64"/>
              </a:solidFill>
              <a:miter lim="800000"/>
              <a:headEnd/>
              <a:tailEnd/>
            </a:ln>
            <a:extLst>
              <a:ext uri="{909E8E84-426E-40DD-AFC4-6F175D3DCCD1}">
                <a14:hiddenFill>
                  <a:solidFill>
                    <a:srgbClr val="FFFFFF" mc:Ignorable="a14" a14:legacySpreadsheetColorIndex="9"/>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8</xdr:col>
      <xdr:colOff>0</xdr:colOff>
      <xdr:row>21</xdr:row>
      <xdr:rowOff>0</xdr:rowOff>
    </xdr:from>
    <xdr:to>
      <xdr:col>9</xdr:col>
      <xdr:colOff>428625</xdr:colOff>
      <xdr:row>23</xdr:row>
      <xdr:rowOff>95250</xdr:rowOff>
    </xdr:to>
    <xdr:sp macro="" textlink="">
      <xdr:nvSpPr>
        <xdr:cNvPr id="4" name="AutoShape 42" descr="data:image/jpeg;base64,/9j/4AAQSkZJRgABAQAAAQABAAD/2wBDAAgGBgcGBQgHBwcJCQgKDBQNDAsLDBkSEw8UHRofHh0aHBwgJC4nICIsIxwcKDcpLDAxNDQ0Hyc5PTgyPC4zNDL/2wBDAQkJCQwLDBgNDRgyIRwhMjIyMjIyMjIyMjIyMjIyMjIyMjIyMjIyMjIyMjIyMjIyMjIyMjIyMjIyMjIyMjIyMjL/wgARCAESAwwDASIAAhEBAxEB/8QAGwABAAIDAQEAAAAAAAAAAAAAAAUGAgQHAwH/xAAaAQEAAgMBAAAAAAAAAAAAAAAABAUBAgMG/9oADAMBAAIQAxAAAAHXx+Y1np82AzYMM2DLNgwzYMs2DDNgM2DLNgM2AzYMM2DLNgM2AzYDOxVqx9I1pE+hUO+c1jWO20kaz3WkZ3ZGBlNuV4Fh58AAAAD5Qb9zSNZbrSRrPdaQ3WkY6Jsa2zYedDbUAAAAAAAAAAAAAADmuOWNX6cGQAAAAAAAAAAAAAFjrlj6xrSJ9A5r0rmsWzxEW1ASkXKb8rwLHzgAAAAHzmnS+aRbQItoA+ffh0TZ1tmy8yG2oAxwyQv3TvMjpwAAAAAAAAAAA5rjljV+nBkAAAAAAAAAAAAABY65Y+sa0ifQObdJ5rFs8RFtQEpFym/K8Cx84AAAAB85p0vmkW0CLaAPn34dE2dbZsvMnnXsb2WOp+pHsJ6F83Ccstasu/KzifQgAAAAAAAAAAc1xyxq/TgyAAAAAAAAAAAAAAsdcsfWNaRPoHNelc1i2eIi2oCTjJTfleBY+cAAAAAae4xnTbjG2m3BptwY5G2mjQb9QYdwEewAWWtWXrFs4n0IAAAAAAAAAAHNccsav04MgAAAAAAAAAAAAALHXLH1jWkT6BzXpXNYtniItqAlIuU35XgWPnAAAAAAAAAANGg36gw7gI9gAstasvWLZxPoQAAADw1Nd5JDY67zaG984knj7bcwzgADmuOWNX6cGQAAAAAAAAAAAAAFjrlj6xrSJ9A5t0nmsWzxEW1ASkXKb8rwLHzgAhNd9TThPsG8mkKbTSFE0i82sihTaaQomkKJpCiVijXoGu4Dd0mdZpCt+U0hRcZurWiXT/dSDrenefiNZGs/n006gANzTZ1s9g5x69oXR0RLy6kNtOa45Y1fpwZAAAAAAAAAAAAAAWOuWPrGtIn0DmvSuaxbPERbUBKRcpvyvAsfOD4a9A34yDeBxmAPvy1b8d+q32hSK/QES2AAAAAAAAAseGhHdYgcpYABJ7e/CBSMbr1+jGwH250v16R+jvH2n0HNccsaz0wMgAAAAAAAAAAAAALHXLH1jWkT6BzXpXNYtniItqAlIuU35XgWPnFclaFHsPgh3AA3c67lz8/SfQKFfaFzk6Ah3AA9848nSkmr5p8vtC4zQ5yAH35ZduVcdKSK/mrpQ5m2daNaBjIC5wd1lVYSqtBzjXfmaUi670QY3As1moF/m0nNccsYV2AAAAAAAAAAAAAAAsdcsfWNaRPoHNuk82i2eAi2oCUi5TfleMM6nOoovTK/0AY2A9L7py82lDvBUK+0KPYaAh3AD38PfOvRRZ+Z0aDfqDDuAj2ACy1qy9YtnE+hA5386KjWXOnRRzp0UQE+d4IbcwKrXbFXa+/DnJAdK5p0STWc+xyxjWQMgAAAAAAAAAAAAALHXLH1jWkT6BzbpPNYtniItqAlIvd252qke/htzDnIAWWPu0mt+iXUgKFfaFHsNAQ7gB7+HvnXoos/M6NBv1Bh3AR7ABZa1ZesWzifQgADxxn2VyH5S7zp0L5ylXXxqDXrbFTYzKRZykhjcD50Hn/QJFdQccsY9gDIAAAAAAAAAAAAACx1yx9Y1pE+gc26TzWLZ4iLagPvyTzpGN3SZDGwFxm+d9Am0noO8IBQr7Qo9hoCHcAPfw9869FFn5nRoN+oMO4CPYALLWrL1i2cT6EB8U3n3361ghXYadgAAAAAHQOf9AkV1Bxyxj2AMgAAAAAAAAAAAAALHXLH1jWkT6BzXpXNYtniItqAlIuU35WCldNonaDHCNZgLFXfu3LpbR3rHzwZ1UK+0KPYaAh3AD38PfOvRRZ+Z0aDfqDDuAj2ACy1qy9YtnE+hGrjMDW/vyv9EGnUA3rX1jUzdvLtBpuVwbc+f6dirsW1DTsA6Bz/AKBIrqDjljHsAZAAAAAAAAAAAAAAWOuWPrGtIn0Dm3SeaxbPERbUBKRcpvyvEZJp/nuZfZWKr/RhruBIXvmltk1s+JdSoV9oUew0BDuAHv4e+deiiz8zo0G/UGHcBHsAFlrVl6xbOJ9Cq1poHCbpCFdgNrVs2/GxehYedDICpQEvEV/oQ59wHQOf9AkV1Bxyxj2AMgAAAAAAAAAAAAALHXLH1jWkT6BzbpPNotngItqAlIuU35XgWPnNChdMpkayhhEtgHr5M46L7064z/PqFfaFzk6Ah3AD38PfOvRRZ+Z0aD0Dn8O3CPYgLHXJ3pGt4sKD5zXpXNItoEW0AWypzvWLbxPoQBHY2pmv8+1vpQxkB0Dn/QJFdQccsY9gDIAAAAAAAAAAAAACx1yx9Y1pE+gc26TzWLZ4iLagJSLlN+V4Fj5xqbbGeafJ6BrvRhr0AXmjbfWN0GhXuid4GgIdwA9/D3zr0UWfmfHnHTebRbTARbQBs6zOOlZUOYmUtk5xZq7zk6wjWQD78F6kuaTcupuCveHSNZKN460ayDjNAA+dB5/0CRXUHHLGPYAyAAAAAAAAAAAAAAsdcsfWNaRPoHNuk81i2eIi2oCUi5TfleBY+cA1+e9Kqsewroh3AAFnh9L26Rtcc5ID38PfOvRRZ+ZUe8QnGXThBvQAAADLEAAAAAy9rHD9YsYOUoD50Hn99kV1Exn/AJzkwKeECnhAp4QKeECnhAp4QKeECnhAp4QKeECnhAp4QKeECnhAp4QNj8pXfhMibTOa9KrEefWlkcLCtrIK3KSG1nnPCdSAPH2Yc387noQrytrIxvW1kFbWQVtZBW1kFb953NrZRPonz6KVEdLrkS2q7Z1Y9j9GMj4fXrubaS0VZ5KVU80W+vx7HQHOQPh9ZS23OHs8rISaxTLnD9OFLWRFta2sgrd0j97eNNCZUgAAAAAAAAAAAAAAAAAAAAAAAAAAAAAAAAANQ5SK35kO5n5EkVuYkwAAPKukSzj585Spf6T6MM4AAAA//8QAKxAAAAQEBAcBAQADAAAAAAAAAAIDBAEFIDIQEhU0ERMUMDEzUEAhIiNg/9oACAEBAAEFAjHNmzmGcwzmGcwzmGcwzmGcwzmGcwzmGcwzmGcwzmGcwzmGcwzmGcwzmGcwzmGcwzmGcwzmGcwzmGcwzmGcwlUYxNiZ44zdY5HWOR1jkdY5HWOQycrKO+5Hx1jkdY5HWOR1jkdY5HWOR1jkIRiZD4JrvgSm7E19Mv3vcj4rb7b4JrvgSm7E19Mv3vcj4rb7b4JrvgSm7E19Mv3vcj4rb7aoxoFgrM0SBk6O5N+g13wJTdia+mX73uR8Vt9tQq+QSCs0UMDqHUiJR5/Qa74EpuxNfTL973I+K2+2BzwTIrNYBVystTKfP6DXfAlN2Jr6Zfve70jcdI3HSNx0jcdI3HSNx0jcQhCEA92dUo8/oNd8CU3Ymvpl+9/M92dUp8/oNd8CU3Ymvpl+9/M92dUo8/oNd8CU3Ymvpl+9/M92dUo89oyyRBF+2gNTbjVG41NuIP20QVVM/YNd8CU3Ymvpl+9qczIxVtUcDVHA1RwNUcDVHA1RwNUcDVHA1RwNUcDVHA1RwNUcDVHA1RwFJgsqnU3dHbDVHA1RwNUcDVHAYu1HJsFnKSAVmp4g7hVTsJul0gjNQmoRUtBrvgSm7E19Mv3tMwdcpOpJIyyjhOCS/wCSU3h1MhGMYx7aap0TNHxXFBrvgSm7E19Mv3tC6xUElFDKqUwhxiya9Om93n5JTfMHeY3eh/IsXfUFwNd8CU3Ymvpl+9oeueoVqlzTLAPd5+RsvyEq05e4UhpSoUYuEq01DJKJKQVSBrvgSm7E19Mv3uMydcIVMGnOPg93lXCI4RHCNfAcIjhEcIjhHsMmUES4vWMFS1SpXA13wJTdia+mX73B04g3RjGJjUtm8XKpCQTJg93lKPvwe7OqUeaHBs7mmXJcxzTMEuU6paH5bsGu+BKbsTX0y/egxoEK5cRcLUpkModugVuli93lKPvwe7OqU+aIoq8eSqOSqOSqOSqOSqJWnEidM29lPgFjmKa74EpuxNfTL96Jk6zGqYtOQSh7vKUffg92dUo8/gm19TePFsa74EpuxNfTL96+ddOlVLmlT3eUo+/B7s6pR57UTQKDPG5RGZNoDVUBqyQ1ZMPXJXJqmu0Nd8CU3YmvpaKFRcrKmXVpZNeoUqe7ylH34PdnVKfNaipEoKzUsAd84UEYxN3Wu0Nd8CU3YmvphCMa5atA6FT3eUo+/B7s6pR5qczLgDGMc3fa7Q13wJTdia+mX7x0h069KCsUFSHgoSl7vKUffg92dUp80eIPXsV4/ha7Q13wJTdia+mX72YIc1CqWOcpqXu8pR9+D3Z1SjzRMnX9rIkooIS9zEaW4GlLhw2O2jU12hrvgSm7E19Mv3oeochxTCPCLRx1CFD3eUo+/B7s6pR5xcLchCMYxjS3aKOYosEEqZt7Kmu0Nd8CU3Ymvpl+9D5Dnt6mbjp16Hu8pR9+D3Z1SjzjNVf8qW6MV1iEKmSmbe+prtDXfAlN2Jr6ZfvcH6HJcVS1znJi93lKPvwe7OqUecXZ87umUk/lUyNxeVNdoa74EpuxNfTL97g7Q6hvUmoZJRJUqyWD3eUo+/B5s6pTdjGPE1Mpj/pqXPzHFTXaGu+BKbsTX0y/e4zFDlr1S5zy1cHu8pR9+DraVSo3BxhHxVK1ci9L1bktq2u0Nd8CU3Ymvpl+9xco89CMOEamLjqEQ93lKPvwVhmRqbq8leEYGhgqXIrTCMSxaOyuSYnOVMrtzFyrW12hrvgSm7E19Mv3tEzQyK1Nl4t1oRgaD3eUo+/E5cp6m7xVuITYo1ZMOFIKr1QjEsUpoqUasmDzaIWXUXj2Gu0Nd8CU3Ymvpl+9oXSgsiYsSGqljkPd5Sj78Zgnkd/mKWJjLpclalrtDXfAlN2Jr6ZfvaZohwNUU0SGXU5y1KPvxmSHMQ7WWOXty5pkhMN7SyjxZmu+BKbsTX0y/e0qJwVTUJFNTuI++h6zigfsy1MqrV0zO3j2Wcv4YTOHB3TLTcWcZUrGOlLDSlhpSw0pYaUsNKWGlLDSlhpSw0pYaUsNKWGlLDSlhpSw0pYaUsNKWGlLDSlhpSw0pYaUsNKWGlLDSlhpSw0pYaUsNKWGlLDSlgyaHbRxjKoxjpMRpMRpMRpMRpMQ3l8UF6nbHqVNJiNJiNJiNJiNJiNJiNJiNJiNJiNJiNJiNJiCSuJFKIwhGC8r4hRuqlUVJQwKwcnDJsZsn5C8sTOFGS6VJSmPFKWrKBuzSb4u2XUn0mI0mI0mI0mI0mIRZHRL/wAOqknEqqZIBNMkQiikIELCsxCGC6ScIlIXi3RSEIQh3P/EADERAAECAwUHBAIDAAMAAAAAAAECAwAEEAUREhQzEyAhMTJScUBBQlEVMCIjYkNQYf/aAAgBAwEBPwEARcIuEXCLhFwi4RcIuEXCLhFwi4RcIuEXCJwf0qpZ6UqxXiNkj6jZI+oebRs1cPbfs9KVYrxGyR9RskfUbJH1C+o+hHoJzRVSzeaqv6SvG/Zvy3F9R3DLuBGMjh+0egnNFVLN5qq/pK8b9m/LcX1GG2FudIhuzu8w2yhvpETmgf2j0E5oqpZvNVX9JXjfCiOUbRf3G0X9xtF/dLO0zWc0D+0egnNFVLN5qq/pK8fss7TNZzQO8G1q5CMs72wZd0fGCCOe4PQTmiqlm81Vf0leKttlxWEQmVaAuujLNdsZZrtjYsYsN0ZZrtjLNdsZZrtjLNdsIQlHBIqpIULjGWa7YyzXbE2kJdITDEgVcXOEIYbR0jcUkK4GHZBCuKOELbUg4VUHoJzRVSzeaqv6SvFZOX2SbzzNXng0nEYkVlbylK/WGL3y4rcMy0OBVCVpVxSazDAdTd7wRcbjA9BOaCqWbzVV/SV4pIy+I7RXKqlBIvMTD5eVfFnah8VJuF8fkv8AMSz+2TfdV5zZoK4/Jf5j8l/mEm8X1n3yP600bcU2rEmELC0hQrPowu3/AHA9BOaKqWbzVV/SV4hhkurwwlISLhWcmdocKeVLO1D4qrpNLO0zWc0DX8irtj8irtj8irth1zaLKqyeimtojgkwPQTmiqlm/KrwvbUBEsxskXe9Z2Zu/rTWztQ+Kq6TSztM1nNA7gBPAQiRdVz4Qmzk/IwJBqMiz9QhAQnCK2j0CB6Cc0FUs3mqrisKSqEqCheKzrOBeIcjWztQ+Kq6TSztM1nNA1YYU8q4Q0whofx/RaPQIHoJzQVSzeaqv6SvEWe9/wAZq82HUYTCklJwmlnah8VV0mlnaZrOaBokFRuEMtBpGEVem22uHvCrRX8RGfeiXWVthRraPQIHoJzRVSzeaqv6SvEIWUKChDawtIUKz7F42gpZ2ofFVdJpZ2mazmgaSCMTt/1WYc2bZUI51lhcymto9AgegnNBVLN+VX9JXilnvXHZmpF/CJhnZLuiztQ+Kq6TSzug1mxeyqlm/Ks4nEyaoSVqCRAFwuraPQIHoJzRVSzflV/SV4olRSbxDTgcQFCs0ztUf+xZ2oaq6TSzT1CqgFC4w5IupP8AHjEi042o4huPyBvvbgSbx9olpTZfyPPctHoED0E5oqpZvNVX9JXisg9hVgPvuJZwvFY96q6TSScwO8ff9iJgLewD2raPQIE0z3Rmme6M0z3Rmme6M0z3Rmme6M0z3Rmme6M0z3Rmme6M0z3Rmme6M0z3Rmme6M0z3Rmme6JmYaU0Qk0kXkN34zGcY+4zjP3Ds0ypBANQbuIhE60UjEeMZxn7jOM90Zxn7jOM90ZxnuhU2zdzrLTwuwuQCDxFVOITzMGbKHiU8RDc025yNVuoR1GJiexfxbiUcS25eqM4z9xnGfuJp5p1GEK/6SX6o9omdyT5Q90wrnvf/8QAKhEAAAQEBgICAwEBAAAAAAAAAAECEAMEETISEyAxQVEhQBRhIjBCUFL/2gAIAQIBAT8B9CFeTTBmVBiMYjCFHiLXMGZUGIxiMYjCdv8ABhXk0zw6Li1zPGhO2jMTWnuwryaZ4dFxa5njQnYKWSdwqY6ClmrcQby92FeTTPDouLWZEYwl0MJdDCXTTFzwby92FeTTPDouL9kxc8G8tRqIuRmJ7GYnv1YV5NM8Oi4nUrCVQcVXYzF9jMX2Ma6VqMxfYzF9jMX2MxfYNRnu5HTYZi+xmL7EI6p8hcenhINalb6COgRHMtwlRKKpelCvJpnh0XE8WJiN0IxHQRiokiL9eP8ADCWjLUfAMjLd4a8J+lCvJpjh0XE0eJT8Scir4ENGAhMbaPjfYiIwHR0JxHQfG+x8b7BvAR/RspJKKhgyodHgKqn0YV5NMcOi4gteEqgzq8GHh8m0xs5NMXPBvJ/j/Y+P9j4/2EpwlR4t5vL7n6MK8mmeHRcQiLxG8GHX8jeY2cmmLng3lpOOkgcwfBDPUM9YM6nU3l9/RhXk0xw5FU6Ayp4eCupUeY2cmmLng3k61kggpZq3/RL7+jCvJpnh0XEI6P6dCsJ1BHUqtMbOTTFzwbyYzoFqxHV0QlKBS5cjISFlRVHl9/RhXk0zw6LiBlUqBRUOjwF/y0xs5NMXPBvJo50TR4acSqaIlxvL7+jCvJpjh0XE0dH9aIa8RCY2cmmN3hXk0xw8I6LczoVdEvv6MK8mmeHRcTGVfAUnCdHhLwmJi1yaY4cvATHSe4jKSrbQiP8A9DOQIkXF4LRL7+jCvJpjh0XE8dFSroNdUUcmjJqn9hooipvL3DKX0MpfQyl9DKX0MpfQyl9DKX0MpfQyl9DKX0MpfQyl9DKX0MpfQyl9DKX0IaFEpo6DVSgyl9DKX0EwlkZeNBwVV8DKX0MpfQyl9DKX0MpfQKEvp4kHlIo5JM9hlYkFUKhqS5JM9hDgU8qEZJqT4GUvoZS+hDQtJ1p/iRdhyIeiLuEAttX/xAA0EAABAgIHBgUEAwEBAQAAAAABAAIDIBExMjNxgZEQEiFQUXITIjBAQSNCYZJiobFSYIL/2gAIAQEABj8CPmdX1Vp2qtO1Vp2qtO1Vp2qtO1Vp2qtO1Vp2qtO1Vp2qtO1Vp2qtO1Vp2qtO1Vp2qtO1Vp2qtO1Vp2qtO1Vp2qtO1Vp2qtO1Vp2qtO1Vp2qtO1Vp2qtO1UWkk1SH6zq1fOV85XzlfOV85Na+ISOnrXzlfOV85XzlfOV85XzlDJrLRyI48hi5SOxmZn7WF2jkRx5DFykdjMzP2sLtHIjjyGLlI7GZmftYXaJ6XEAfleSl5/CibwAAooA9yceQxcpHYzMz9rC7RLxfSejV9NobiqXuLsdkXL3Jx5DFykdjMzP2sLtGwvcaAFRCZm5ed5o6CWLl7k48hi5SOxmZn61yzRXLNFcs0VyzRXLNFcs0VyzRUCobIvbPFy9yceQxcpHYzMz9vF7Z4uXuTjyGLlI7GZmft4vbPFy9yceQxcpHYzMz9vF7Z4uXp+aI0Zq80C+7Rffovu0V5RiF5XtOB9A48hi5SOxmZnOWwd0gfJVTNFUzRVM0VTNFUzRVM0VTNFUzRVM0VTNFUzRVM0VTNFUzRVM0TmODKD+J3blHHqqmaKpmiqZoqmaJ4fu8Om3zu49F9Job+SvPEcfQ8sQ4HiqIzM2reY4ESnHkMXKR2MzM5vDafO7+hOGNrKdDFQ9rFwGzcgfuqTxPqbzHUFbrvLE/2Q48hi5SOxmZnKXuRe6szUCtcbw1qLj7WLgEYLD5RaPX16Qt194P72nHkMXKR2MzM5eFhtU/jvHH7Rsi4+1jEWiAB6FO7uj+StsVJZSP4zh7awmvbUdhx5DFykdjMzOTwGHibU/iPH02/wB7YuM9RVRVR9Coqoqoqo+gHvFMT/JDEhiiJ/s74JxGw48hi5SOxmZnt3vuNkIkmkmbdFn5KDWigDbFxmh9w2xe2eLlLEd/KbeNTOMxoqdxmhn80bDjyGLlI7GZmewucaAEXfHwJgxopJQYMz1ki4zQ+4bYvbPFylP036K7forp/wCqu3/qrp/6q7foom80g0/M0PAzUoHqjjyGLlI7GZmezwWHgLU+868d/UsXGaH3DbF7Z4uXsYWBnhdoRx5DFykdjMzNUNvHVT+O8domi4zQ+4bYvbPFy9PiQFxitVonJWX6K7ert6YWgijrPC7UceQxcpHYzB7qhSi93zNS67bX+Z4uM0PuG2L2zxcvQpe4NX0mU/kq8o7VxNOPqwu1HHkMXKR2M3Cfw6nMni4zQ+4bYvbPFyn3YHH+S3nEk/n2ELtRx5DFykdjMzNFnxWJhEHwg9tRmi4zQ+4bYvbPFylpW4zhD/32ULtRx5DFykdjMzNbwtM4z+A6o2ZouM0PuG2L2zxcpfAYe70PIxzsArujEqtmqtMQDyOPSeF2o48hi5SOxmZnsIFk8RNSK0HfdUZYuM0PuG2L2zxcpHP0VJrM3l4N+XKzvO6ulh4GeF2o48hi5SOxmZnsNFpvET0mweDpYuM0PuG2L2zxcpGQunEzBmqDWigCZnbPC7UceQxcpHYzMz20iy/iJ/BdabVhJFxmh9w2xe2eLlJEP5omiPynP4AnhdqOPIYuUjsZmZ7S37hxE4e2sIPbUdsXGaH3DbF7Z4uUhMzx/KeI/qZ4XajjyGLlI7GZmcm+LL/9n8J1l3+7YuM0PuG2L2zuHVu0zlh+8TO/6PAehC7UceQxcpHYzMzkcz5+FQa5+NtvA7IuM0PuG146tM7InStAjiDte3oZgRWF0iCsSFzzQAqftFQ9CF2o48hi5SOxmZnL4oqdXjOH/HygRUVFxmh9wkc3oaJ6Bxb0K80I5FXb06I0UU/E9INBVD2h/wDSu3LyQtSqYjqfx6MLtRx5DFykdjMzOV0M/KLXVifwHf8AyouM0PuEjujuPtw1vElOh000TQu1HHkMXKR2MzM5hGHzwdOHNrCdEoopmh9wk3xWz/PT3qOFNFPqeM8eY2R0T8poWCOPIYuUjsZmZzOY6opzHVj1YfcJd5o+mf69KKx4pBcqbUPr6QiRhx+G7MWzAdCQj52K2xW2K2xW2K2xW2K2xW2K2xW2K2xW2K2xW2K2xW2K2xW2K2xW2K2xW2K2xW2K2xW2K2xW2K2xW2K2xW2J+84GnpIT4o0V8NFfDRXw0V8NFfDRCJ4lNH4nDw7dPzwV8NFfDRXw0V8NFfD9VfDRXw0V8NFfD9VfDRXw/VXw0TXeLUaapaDUt6AaP4leeGRN5WOOSu6MUQ4gkmnhsphHcPT4XFlI6t4y0NaTgvN5B+VwFLv+jta7f3aBRUr4fqr4aK+Givh+qvhoi0Rfmmr/AMRxhtOS4MbouLG6K6Z+q4NAyn8zQcQuENuisjRXbNFwHqf/xAArEAABAQQJBAMBAQAAAAAAAAABABEgofAhMUFRYbHB0fEQMFBxQIGR4WD/2gAIAQEAAT8hxPLS5YuWLli5YuWLlq5YuWLli5YuWLli5YuWrli5auWLli5YuWLlq5YuWLli5YuWLli5YuWLlq5auWKrpKxbe4CMMAVymQpsKZCmQpsI0ngtL13axTIUyFMhTIUyFMhTIRS2kCb6PBRbwMNqcjub0Pk7tZ67E6u8FFvAw2pyO5vQ+Tu1nrsTK7wUW8DDanI7m9D5O7WeuxMrnycVWkxNgfhB+rP6kPkxbwMNqcjub0Pk7tZ67EyudbY+zCm8BN9Ips3YukDq+TFvAw2pyO5vQ2Tu1nrsTq7owlNpKGaWfqgq1XoB2H1fJi3gYbU5Hc3ofJ8UAAAAAImIADABZ0iz8Dq+TFvAw2pyM5vQ+T48Wfh9XyYt4GG1OR3N6HyfHiz8Dq+TFvAw2pyO5vQ+T48Wfg9XbjtgrPn2FENp+lwkg9o+1s/7A7P6RbwMNqcjub0PkfDlQZA1pXMt1zLdcy3XMt1zLdcy3XMt1zLdcy3XMt1zPdcy3XMt1zLdcy3TOo2FhbvkmJ0WsNXMt1zLdcy3XMt0IEAIIYZ1D0YsDSSmiAntK/LRrA/arE94xFALGCapYoSDsW8DDanI7m9D5HrKXW+C/wBAXojpJWNPr4s4xRIAaSwIzSWio7EREJKye42uzkwmVxZ6ORbwMNqcjub0PkdsHqhebkQdp2l4ggEkWAC1Bbsmt3YKcw+LOMUeyYBau75EBCCKQQqVqGnBf1i3gYbU5Hc3ofI4SAGksARafZY8X2JSopLBf0nMPitKMjjT2BJga0mQVHvoYWCtJr5h2HaqnJb0i3gYbU5Hc3ofI57oEWC5+2gVX+s5g/xy45cQ+CNQJ9BccuOXHLjkQyt6tAzFvcihApIE6X68T09It4GG1OR3N6HydTqtQXhTcMGkm14dogpugmEZMA6zmD06v6xZ+B1O45E8NmUX6seCxmDZ1euxLT0aOkW8DDanI7m9D5OjCAmklGzQNF0HmrpsCp2TXeHJzB6dX9Ys/D6nSTVxNtc1XMFzRcwXNUaCIajKGPV14BaAWUrBcCot4GG1OR3N6HydLSnSFpueroCovoKcFzs5g9Or+sWfgdXyMNlMxRbwMNqcjub0PkVMVhgxfbs9qzenMHp1f1iz8Dq7YpozEonBluSqz0jRBUX6bqQClAmeOkF9CVFvAw2pyO5vHHosirR6guFzx2FmFyAADAGAPTmD06v6xZ+H1dhj+YlNQF+qFXxDdQRhpivJvdhKi3gYbU5Hc3iDAJNdD9HYsAtF785g9Or+sWfg9TxIAaSwIZlkVp1fSOi3aXwISot4GG1OR3N4ARGkEZEa1v4ve20LxciSNG0F6cwenV/WLPwup0kEIsArKKDkM/r4UJUW8DDanI7m9D5FR/ZMRaH6QLT2uenMHp1f1iz8DqdbFRLYy7KIWW9FAlYPtsuROyKIstD6EqLeBhtTkdzeh8nRjCdY8QRGAWgixAslQ3F2cwenV/WLPwOpwROsChebERnaRpL1kTWVICD+qQDBQ5VXyEqLeBhtTkdzeh8nShBvEvswko1AtDRU5OYPTq/rFn4HU42ENAbTw30A0lcEAMEwAPE0d2p+EqLeBhtTkdzeh8nVvBhBtD9NtD93E5g9Or+sWfgdTlNdFF9UPCvbQOb7KXbXV+EqLeBhtTkdzeh8nVmQzFe3jD07UYah/Os5g9Pr+ot9p86LDV1JYCVjASXgX4aH7uCs9PwlRbwMNqcjub0Pkco7tPVp+minow6pzB6dX9RaDG/I8w9YZ8BNRQew8MwHN+xCVFvAw2pyO5vQ+RwJnEVxRDAYBYQ+xW4jj0nMHp1f1wnEEKnrrC/FqOWAGgjriIiLxy2EaDcgAEgD+4cG1rxKrDFF2KEqLeBhtTkdzeh8jrEHZ4HwiYBvCOW0DQVOYPTq/qaQxGOW74M3E+xM1DPsRsYSLpE2tPjJwKiLEBARfWQYUjPsIoVRvU1oYqsDswlRbwMNqcjub0PkdscVBuKFUw7CH2wJ6qdYU5g9Or3G2ZY9fjg4amAK4g0/T0JUW8DDanI7m9DZHmM6P0WF8lDDNBVyBLPp6dXuGANtNq7drox3C0SBSWL0LMdqDzTeqi3gYbU5Gc3ofI9VVLFW5bD3Z1e4Q0MKMm43HtVkBB9BF4NsLvvsgEkABpNQCbaGU3PvpTtwXm8HnNUSq4ttU2VNlTZU2VNlTZU2VNlTZU2VNlTZU2VNlTZU2VNlTZU2VNlTZU2VNlTZU2VNlTZU2VNlTZU2VNlHZlQxxX0iTNqnO6nO6nO6nO6nO6Ooaaig+EBs2VjVOd1Od1Od1Od1ON1Od1Od1Od1ON1Od1ON1Od0zjLJh2RABKsFCIg/g+iiVBXsaP12tQFjVsfeAvUfEIgAQQ0GxET+zfwm019QRoLDQbi41CcDUaBEfeP4qS/bOpxo4gapxupzupzupxupzuhcSD/iCfEleRRYsHoEYpHsEx6BQOnw2LiPWH0KNpLHbVAWAAw7n//aAAwDAQACAAMAAAAQgBDBDBDDBBBDBBBBE8vzyi8888885yyz+8888888888888888DDDDDDDCDDDDDDDDU8/DDA888888pDDXf8APO9vPPPPPPPPPPPAwwwwwwwwwwwwwww1PLwwwPPPPPPKQw19/wArMHzzzzzzzzzzzwMMMMMMMMMMMMMMMNTz8MNDzzzzzw088/wIMMHzzzzzzzzzzzwMMMMMMMMMMMIMMMNTz8MMDzzzzzzzzzzwIMMHzzzzzH/nbzzwMMMMMMMMMMMMMMMNTy8MMDzz1vHH7HHHGEMMHHFaGCMMMEb7wMMMMMMMMMMMMMMMNTz8MMDzzAMMF0MMMMMMMMMNoMMMsYMNHYMMMMMMMMIMMMMMMNTz8MMDyUMMO7wMME+oMMM8+AMMzy0MMN8IMMMMMMMMMMMMMMNTysMMDyEMOTzwMMHwIMMHyyw01zzwsMOsMMMMMMMMMMMMMMMNTy8MMYIMM3zzwMMHwIMMHzzzrljDGMMPcMMMMMMMMMMMMMMMNTy8MMMEMN7zzwMMHwIMMHzz6EMMMMMMNcMMMMMMMMMMMMMMINTz8MMDIMMPTzwMMHwIMMHzuEMMgY6IMJYMMMMMMMMMMMMMMMNTy8MMC+EIPTzwMMHwIMMHy0MMb/zwAMNcMMMMMMMMMMMMMMMNTysMMDy0MMH7wMMHysMNPzAMNHzymgINcMMMMMMMMMMMMMMMNTy8MMDy0IMMT0MMHwUMND7kMNJ3UMMMPcMMMMMMMMMMMMMMMNTy8MMDzxwMMNsMMHyoMMMMIoMMMMN0MPcgEEEEEEEEEEEEEEFbz4AAbzz8gAAAAAfzwAQMczYYIc36wABLzzzzzzzzzzzzzzzzzzzzzzzzzzzzzzzzzzyAMDzzyMN3zzzzz//EACoRAAECBAMJAQEBAQAAAAAAAAEAEBExYbEhocEgQEFRcYGR0fDhMPFQ/9oACAEDAQE/EICSpKkqSpKkqCoKgqSpKgqCpKkqSAMLlcMcgjKYjzVH4Co/AQxgMYuA5bYyCMpiPNUfgKj8BUfgIIAHM7jINwsrhrDV84ttyduuxni4BJgEWQQc/X9ZBuFlcNYavnFtuTt12M8UbnV4IQx7Q9/iBYQv5mrW4/rINwsrhrDV8wttz+R0Vf5Kr/JVf5KJjiVmNA9rcf1kG4WVw1hq+cW/pmdA9rcbU+z2KBeLwpgXgohAIbEg3CyuGsNXzizis8oPITDiVTKmXCcYR7KmVMqZUyDYIOfDiCqZUyD1AYWCBg0HLj+IbgivHzsAoIIqhE1l+fYIzBAtINwsrhrDV8ws+A+kOXtzfsDmUTCJI1H8wi2AhDrAY9tg3ARQmAIo/KZI/cEQkwKTcLC4aw1fOLNgZglU/l3KzwAUQ5CQXwVDxjkUX+vxRbCgYTi+HkYe4KL/AF+KL/X4iBIQi5SNDn6YaJjdSiCIuGBkEe/FSDcLK4aw1fMLICCXE8ggMcAHxmw5n1yb4Kh8oWzGge1uHAuDyqTyqTyjGRCL3Vy/eh0Ug3CyuGm7NXIARJBsgRk0/qPCk+JnSj/BUPlC2Z0D2txsEIESsZABX0gpp6CHtBzie/4qryUPSQ+d0Ug3CwuGsNXo4CfCE5Rc/wDvHF/gqHyhbMaB7W4eSACZ5KEAx58T/DO6KQbhYXDWGr5hZRAesNRr5co42RR2HEN8FQ+ULZnQPa3DBM44IE71S5iLHkGqIOCOsT6RoeFN/Pt87opBuFlcNYavnFlOBCkNl8A8RPpz7fSb4Kh8oWzGge1uGHE8Ee8nNNHDqcESSiZvCFL4vndFINwsLhpuzV84s0Q42I1DgAlIox+GY6L4Kh8oWPDro8BUsQwDF01coI4Y+HmgFDEEhg+d0Ug3CyuGm7NXzizAM4LjJOGGJMR67oIBPLUPlC2D0TdymUcEQQQLBGBFnIjgVEsccvSJQvHtCxsco2M7opBuFlcNYavnFnjEqTr+7A5SDHrEXfKFgiEmD1ntAgy2iGWB7mIs449dFBSKkVIqRUipFSKkVIqRUipFSKkVIqRCekmFwxHCRhzqviD6XzB9LHOkHgeXRyEJgRggcQgfS+4PpfIH0vuD6XyB9L5A+kWYHDyPpyQLA8+fVDYsRR5BjuEReKZduCFSDyODgYiH3JEE4A58fxRzQECF9wfS+4PpTaIxkfX/ABcLxbJOU3a//8QAJxEAAQQBAgcAAwEBAAAAAAAAAQAQETFxIUEgQGGBocHwMFHhUJH/2gAIAQIBAT8QkqSpKkqSpKkqSpKkqSpKkqSpKkoyxoA/tddddEgJ3HHog/tddddddUf4c9np/OHHbu4KcOTFoEETJ5+ez0/nDjt3cFOFfkShVkXyxz8p3P5w47ASumXTLpmqw/yxz8p3en84fkqw/wAscVsDYF2IEGuWlO70/nBxEJEmU6xdYt8QusXWLrF1iMyUuQpsusXWI4SSFuFeOAhSCtC1hSA5SU7vT+cH0oUHJGQ/x4JgO5wAKQhWAhyz7IEESOTle70/nBoG4XIUEGHdV5cCTC+I/qhJS8DO18R/V8R/UEGHCR/wfAcxbPoB25OV7vT+cEKciFJeFvFq8vYNVh/lh4pFIpEjtxQ9Dk5Tu9OQBD+wjz7bPO2Nnry9g1WH+WOAkASVVasgnXURzWPfjk57niP2RCJPraw9eXsGqw/yw84No/Jfgvxycp3P5wURh3coQQhA1eXsGqw/ywwAJKKcn1EaBbss6GYHvxycp3en84IZi3RTFs8Zl2avL2DVYf5YbOHgCQAAgOc5nvxycr3en84NMId3BIMhAn3VeXsGrw5Qx7nECXGYtkTJkvfjk5Tu9P5wYAEkYpPqZorUGXsGHUnIlIQLYUMEpjgHEf8ASIBaPtBwX45OV7vT+cH0jtwQB7PYNV7fkOK4l7sciAAAAAAAAMkjRtCZeQxHcHIBEFCkAkcUkkCLig7H6RIGC9EQEDQQrwaOfgJQC3FAA1eSZv8AGC3BcrKri//EACsQAQAABAMGBwEBAQAAAAAAAAEAEVHwICExQWGBocHREDBQcZGx8UDhYP/aAAgBAQABPxAGgcyd8W11i2usW11i2usW11i2OsW11i2usW11i2usW11i2usW11i2OsW11i2OsW11i2usW11i2usWx1i2usW11i2usW11i2usW11iyusW11i2OsWx1i+usZTRKnyZ1YC8wg2Cbuiy7IsOyLLsiy7IsOyMv7aZMkmzzUiGsmLLsiy7IsuyLLsiy7IsuyGRc5Qg10tUhX0KwVf6dnkX6uBdasVwr83n2N0ix0+hXCr6Dfq4F1qxXCvzefY3SLXT6FcKvoN+rgXWrFeK/N59jdItdOPVxAQHFiRsdldBh1BpA5TzTXXQ/puFX0G/VwLrViuFfm8+xukWunAoE1kESFC/2kyOLExV3ehzjeqFWXsaHD+tOwVfQb9XAutWK6V+bz7Hsix0+E7gkssg9omBOxJOAz+Uh5HG25ZrxnAS0/tjuFX0G/VwLrViuFfmoJJ0Y/Px+fj8/H5+Pz8fn4/PQKtAEgGgehIbuFX0G/VwL7ViuFfq6I7hV9Bv1cC61YrhX6uhO4VfQb9XAutWK8V+kID0ibTQ1DPxOJhnbCRGn+9esMzJysneGc/dvSJTnHZ9gRLZ+7BX48i4VfQb9XAutWK4V48xDWquUkyNP4Dhw4cOHDhw4MMHDhw4CQtyMmmMmJET+icpSSrhOHDhydZDPUs5zWnjnEBPkUfbDWxT9Hoc4bUN/EJESJzkTxGQTU27YYCR/wCAm5Qp8pjis/hYDte1nLcmx98Ngq+g36uBdasV4rxaNswNds+7ocXHNDNmum2W4g5AhqORX5n/AC3asEQAJqsgIYdBOSnP29fisIXGa5q718wCL6y0FE0SDBhNvirpguFX0G/VwLrViuFeFwphlPzbQRnA4NhQNxpiC+oCanQIkYBE89w7jmxyX6fy3SsFRDTT8Btq+euFxCSJtGDUhuzdN9TxuFX0G/VwLrVivFeBEAE1WQESwk5Grbx7N2PKqy01tre7KHv4cl+n8r71yYrNwGfxG3Vd7iBUAVWQBrGpDBNPhN+YTmGafmNsR2U8NeWPIcAom0dyZQyWTBtHaO8cvC4VfQb9XAutWK8V4JvlCaPY97t3e+NR2ALY7PY2/FYCRLw5L9MQTZBNY/Zx+zhEmkGqsx7DzWYx+zj9nH7OP2cIpBGiSxAoAVWQG1gyAzyTDQ31cAJRkUg06HbHvk78SpkBlPwPp4vhcKvoN+rgXWrFeK/FtSmmfI7jV/2HzKa8nVxToMq7puz/ACAmDC2HjyX6Yr5R56E0YZy57DI5GIxNZK6Ly6nhiyBgI0FmcwvHE87ldxvPjwtFX0G/VwLrVivFfgZxLTgInN5rXzdX/MWT2Q+1oEbuFee1exg5L9MV9o85EayFpDNea959ov7pFqdItzpFqdIt7pAf9AdI3t64gZLNKfExLrhg9zOCA0F4k4uFX0G/VwLrVivFfhN9ZGaf0Nu/2xAoBVZAE1YCW3Wfi9f8w8l+mK+0f1oTvVTE6ROnNZnwi4VfQb9XAutWK4VwEkyUadvDs3wqqqqs1Wa4pjLjMmu/0+aYuS/TFfaP5UJ7wJEHOGBPGyf+0Iys9rKPqNIIOSnB1j9bvgUqYlzmmklpjutIuFX0G/VwLrViWcTaRNWaQe7lDVZ2plsh7Yp687NyPXd7wCICQBIDFyX6Yr7R/EiOlXdZ9jV4Qwt7H5Rm8oYRHsg/OvOFL9tC5+bdaRcKvoN+rgXWrEqChQJ5BNfjGW0aQlOcvdsf9x8l+mK+0fwIDRAAmqyAiXOcgTHs2+7l7xr40nH/AD+C60i4VfQb9XAutWImgGjok8AYZ012vQ4acMU/1VKfr622hBUyTUcXJfpivtHnozNEKaMgKsPbCSmS6v0Nv8V1pFwq+g36uBdasV4rifTM+QZ9kz4ROeKc5vXXTb4tTfOuLkv0xX2jz0JrIAyWa7TreBXyE+NInzpBoyDSdWOeG314CjOFplZSTWYV8dmC60i4VfQb9XAutWK4Vwk9YyjJtMFz4HlLEl8rUEZjEyQZL2O32dTDyX6Yr7R5yE5XTLJtch8w6lh2qrNcTKQbIOTcVd0MglqGrcaEAAADQMCKqdzMd1pFwq+g36uBdasVwr8Jez3WZa8RzljRoyQobOD6nAEgomI5Jg5L9MV1o85SaZ/Ah2uXJP5xI+ok9jq++w3sU1rmxZo6r8rti2RdaRcKsbfQL9XAutWK8V+OSLOlGXcGfHHMZmYS50vc09pYOS/TFfaPOUm+eAvY/wAMUwDUG6U32Y5HuXEZOMutIuFX0G/VwLrVivFfiQNrbTs4kzjCIoERkjsaYpDyQUajuTKJi6YltW0d45ePJfpivNHigjHSp/V+fd4zE2E4ZtmuPuzxIy2ZfZEvpxOWsEAzW9hkcgx3WkXCr6Dfq4F1qxXivBp1dUtNg46/OOdSearlpnB095ePJfpivtHjfTljBV1U9w7+ImRqr6hJKOoyxSShM++Q4i/GICoMjbNq8CbGhLE6RdaRcKv9OzyL9XAutWK4V4JfAia2Oj09lhr7StRMkxTkzFE2myBELLHk4vsfDkv0xX2jx25cwUKYamJc8ZcG15cjOAqkUmI7fFVyT8esSUTDao0Y16yDX7D6wBQKarm7oXSzVWw2rve2PZF1pFwq+g36uBdasVwrw5d75JoGvE5jjm/Ly+114mp7QTUwWiOjHJfpivtHiBETEkkC9JS4KY81MT1g92p9QwVBJHOUCMw70dYDD5KKMgXKsp40t/NclbmD5av5UyfiHezgh8zhiDsJrkd4HzomWXtnXXybrSLhV9Bv1cC61YrxXhkOBpGhmPBiaJmmTHqIhZ2mvB1ONI5L9MV9owKfIA1Z5cw/P87LQz7VjWQkMspqF5uK60i4VfQb9XAutWK+V4tm/wAo06gy4GNxpRtiQA2ZShkHmYr7RgmJ2oDNXRk8Hy8rmO4ZJy95eXpADLIDNdre8j3j2a5HtizS0K4ZdIuFX0G/VwL7ViuFeIuJvVSibxzgcZL31E3JJ82+0YAQBEkjowiabCZzO1uo8PKFjJE+QowaSHLM9yl36Pko2VIE1aBCieQrObY7+7wmP+aU6YgGJ6xvgKMlB732j9jti47Y/Y7Yuu2Ljtj9jti67Y/Y7YuO2P2O2Ljti47YuO2Ljti47YuO2Ljti47YuO2Ljti47YuO2Ljtj9jti47YuO2Ljtj9jti47YuO2Lrti67YK9lzcpLrM34JPrLJ8ps4fuYfuYfuYfuYfuYHciJXNMTWe/GMwZ+QTR1MzOP3MP3MP3MP3MP3EP3MP3MP3MP3EP3MP3EP3MEELNEnJGWuE26yFMSiQ/Bc571B7MPgpszPBlEyp45VgRSGftC4TWs6Q1kCvLdeUZH6KeWQJTddIMsCSiYkTwBnkmvtrwfENo5YGZxIDLUNQk/HjPfB5X0H+kLG2q/hHVIFHyJObwbDh4ryHQ7ROepVj9xD9zD9zD9xD9zBaUtQlkFd3/EVF1R+o4WutvtG0o7V0hwVWr2Y5akfWN3p2w+0cBDHSFggltEBCum17USTtsEjzP/Z">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685800" y="13401675"/>
          <a:ext cx="11906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695325</xdr:colOff>
      <xdr:row>21</xdr:row>
      <xdr:rowOff>0</xdr:rowOff>
    </xdr:from>
    <xdr:ext cx="184731" cy="264560"/>
    <xdr:sp macro="" textlink="">
      <xdr:nvSpPr>
        <xdr:cNvPr id="5" name="Textfeld 4">
          <a:extLst>
            <a:ext uri="{FF2B5EF4-FFF2-40B4-BE49-F238E27FC236}">
              <a16:creationId xmlns:a16="http://schemas.microsoft.com/office/drawing/2014/main" id="{00000000-0008-0000-0400-000005000000}"/>
            </a:ext>
          </a:extLst>
        </xdr:cNvPr>
        <xdr:cNvSpPr txBox="1"/>
      </xdr:nvSpPr>
      <xdr:spPr>
        <a:xfrm>
          <a:off x="14811375" y="128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2</xdr:col>
      <xdr:colOff>371475</xdr:colOff>
      <xdr:row>64</xdr:row>
      <xdr:rowOff>152400</xdr:rowOff>
    </xdr:to>
    <xdr:sp macro="" textlink="">
      <xdr:nvSpPr>
        <xdr:cNvPr id="12472" name="AutoShape 41" descr="data:image/jpeg;base64,/9j/4AAQSkZJRgABAQAAAQABAAD/2wBDAAgGBgcGBQgHBwcJCQgKDBQNDAsLDBkSEw8UHRofHh0aHBwgJC4nICIsIxwcKDcpLDAxNDQ0Hyc5PTgyPC4zNDL/2wBDAQkJCQwLDBgNDRgyIRwhMjIyMjIyMjIyMjIyMjIyMjIyMjIyMjIyMjIyMjIyMjIyMjIyMjIyMjIyMjIyMjIyMjL/wgARCAQzAfADASIAAhEBAxEB/8QAFgABAQEAAAAAAAAAAAAAAAAAAAEG/8QAFwEBAAMAAAAAAAAAAAAAAAAAAAIFBv/aAAwDAQACEAMQAAAB0aMfZVBUFQVBUFQVBUFQVBUFQVBUFQVBUFQVBUFQVBUFQVBUFQVBUFQBE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EABcQAAMBAAAAAAAAAAAAAAAAAAABEdD/2gAIAQEAAQUCrKysrKysrKysrKysrKysrKysrKysrKysrKysrKysrKysrKysrKysrKysrKysrKysrKysrKysrKysrKysrK8B1//EABQRAQAAAAAAAAAAAAAAAAAAALD/2gAIAQMBAT8BA8//xAAXEQADAQAAAAAAAAAAAAAAAAAAARKw/9oACAECAQE/AaZTKZTKZTKZTKZTKZTKZTKZTKZTKZTKZTKZTKZTKZTKZTKeA9//xAAWEAEBAQAAAAAAAAAAAAAAAAAxAND/2gAIAQEABj8CZmZmZmZmZmZmZmZmZmZmZmZmZmZmZmZmZmZmZmZmZwHX/8QAFxAAAwEAAAAAAAAAAAAAAAAAAGGR0P/aAAgBAQABPyFijFGKMUYoxRijFGKMUYoxRijFGKMUYoxRijFGKMUYoxRijFGKMUYoxRijFGKMUYoxRijFGKMUYoxRijFGKMUYoxRijFGKMUYoxRijFGKMUYoxRijFwHX/2gAMAwEAAgADAAAAEMMMMMMMMMMMMMMMMMMMMMMMMMMMMMMMA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EABcRAAMBAAAAAAAAAAAAAAAAAAABEbD/2gAIAQMBAT8QiIiIiIiIiIiIiIiIiIiIiIiIiIiIiIiIiIiIiIiIiwHv/8QAFxEAAwEAAAAAAAAAAAAAAAAAAAFhsP/aAAgBAgEBPxCrKsqyrKsqyrKsqyrKsqyrKsqyrKsqyrKsqyrKsqyrKsqyrKsqyrwHv//EABYQAQEBAAAAAAAAAAAAAAAAAPEA0P/aAAgBAQABPxBlOp1MplOp1OplMplOp1Op1Op1OplMp1MplOplMplMplOp1MplMplOplMp1MplOplOp1OplMplOplMp1Mp1Op1MplMplMsB1//2Q==">
          <a:extLst>
            <a:ext uri="{FF2B5EF4-FFF2-40B4-BE49-F238E27FC236}">
              <a16:creationId xmlns:a16="http://schemas.microsoft.com/office/drawing/2014/main" id="{00000000-0008-0000-0500-0000B8300000}"/>
            </a:ext>
          </a:extLst>
        </xdr:cNvPr>
        <xdr:cNvSpPr>
          <a:spLocks noChangeAspect="1" noChangeArrowheads="1"/>
        </xdr:cNvSpPr>
      </xdr:nvSpPr>
      <xdr:spPr bwMode="auto">
        <a:xfrm>
          <a:off x="304800" y="12487275"/>
          <a:ext cx="752475"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3</xdr:col>
      <xdr:colOff>428625</xdr:colOff>
      <xdr:row>57</xdr:row>
      <xdr:rowOff>95250</xdr:rowOff>
    </xdr:to>
    <xdr:sp macro="" textlink="">
      <xdr:nvSpPr>
        <xdr:cNvPr id="12473" name="AutoShape 42" descr="data:image/jpeg;base64,/9j/4AAQSkZJRgABAQAAAQABAAD/2wBDAAgGBgcGBQgHBwcJCQgKDBQNDAsLDBkSEw8UHRofHh0aHBwgJC4nICIsIxwcKDcpLDAxNDQ0Hyc5PTgyPC4zNDL/2wBDAQkJCQwLDBgNDRgyIRwhMjIyMjIyMjIyMjIyMjIyMjIyMjIyMjIyMjIyMjIyMjIyMjIyMjIyMjIyMjIyMjIyMjL/wgARCAESAwwDASIAAhEBAxEB/8QAGwABAAIDAQEAAAAAAAAAAAAAAAUGAgQHAwH/xAAaAQEAAgMBAAAAAAAAAAAAAAAABAUBAgMG/9oADAMBAAIQAxAAAAHXx+Y1np82AzYMM2DLNgwzYMs2DDNgM2DLNgM2AzYMM2DLNgM2AzYDOxVqx9I1pE+hUO+c1jWO20kaz3WkZ3ZGBlNuV4Fh58AAAAD5Qb9zSNZbrSRrPdaQ3WkY6Jsa2zYedDbUAAAAAAAAAAAAAADmuOWNX6cGQAAAAAAAAAAAAAFjrlj6xrSJ9A5r0rmsWzxEW1ASkXKb8rwLHzgAAAAHzmnS+aRbQItoA+ffh0TZ1tmy8yG2oAxwyQv3TvMjpwAAAAAAAAAAA5rjljV+nBkAAAAAAAAAAAAABY65Y+sa0ifQObdJ5rFs8RFtQEpFym/K8Cx84AAAAB85p0vmkW0CLaAPn34dE2dbZsvMnnXsb2WOp+pHsJ6F83Ccstasu/KzifQgAAAAAAAAAAc1xyxq/TgyAAAAAAAAAAAAAAsdcsfWNaRPoHNelc1i2eIi2oCTjJTfleBY+cAAAAAae4xnTbjG2m3BptwY5G2mjQb9QYdwEewAWWtWXrFs4n0IAAAAAAAAAAHNccsav04MgAAAAAAAAAAAAALHXLH1jWkT6BzXpXNYtniItqAlIuU35XgWPnAAAAAAAAAANGg36gw7gI9gAstasvWLZxPoQAAADw1Nd5JDY67zaG984knj7bcwzgADmuOWNX6cGQAAAAAAAAAAAAAFjrlj6xrSJ9A5t0nmsWzxEW1ASkXKb8rwLHzgAhNd9TThPsG8mkKbTSFE0i82sihTaaQomkKJpCiVijXoGu4Dd0mdZpCt+U0hRcZurWiXT/dSDrenefiNZGs/n006gANzTZ1s9g5x69oXR0RLy6kNtOa45Y1fpwZAAAAAAAAAAAAAAWOuWPrGtIn0DmvSuaxbPERbUBKRcpvyvAsfOD4a9A34yDeBxmAPvy1b8d+q32hSK/QES2AAAAAAAAAseGhHdYgcpYABJ7e/CBSMbr1+jGwH250v16R+jvH2n0HNccsaz0wMgAAAAAAAAAAAAALHXLH1jWkT6BzXpXNYtniItqAlIuU35XgWPnFclaFHsPgh3AA3c67lz8/SfQKFfaFzk6Ah3AA9848nSkmr5p8vtC4zQ5yAH35ZduVcdKSK/mrpQ5m2daNaBjIC5wd1lVYSqtBzjXfmaUi670QY3As1moF/m0nNccsYV2AAAAAAAAAAAAAAAsdcsfWNaRPoHNuk82i2eAi2oCUi5TfleMM6nOoovTK/0AY2A9L7py82lDvBUK+0KPYaAh3AD38PfOvRRZ+Z0aDfqDDuAj2ACy1qy9YtnE+hA5386KjWXOnRRzp0UQE+d4IbcwKrXbFXa+/DnJAdK5p0STWc+xyxjWQMgAAAAAAAAAAAAALHXLH1jWkT6BzbpPNYtniItqAlIvd252qke/htzDnIAWWPu0mt+iXUgKFfaFHsNAQ7gB7+HvnXoos/M6NBv1Bh3AR7ABZa1ZesWzifQgADxxn2VyH5S7zp0L5ylXXxqDXrbFTYzKRZykhjcD50Hn/QJFdQccsY9gDIAAAAAAAAAAAAACx1yx9Y1pE+gc26TzWLZ4iLagPvyTzpGN3SZDGwFxm+d9Am0noO8IBQr7Qo9hoCHcAPfw9869FFn5nRoN+oMO4CPYALLWrL1i2cT6EB8U3n3361ghXYadgAAAAAHQOf9AkV1Bxyxj2AMgAAAAAAAAAAAAALHXLH1jWkT6BzXpXNYtniItqAlIuU35WCldNonaDHCNZgLFXfu3LpbR3rHzwZ1UK+0KPYaAh3AD38PfOvRRZ+Z0aDfqDDuAj2ACy1qy9YtnE+hGrjMDW/vyv9EGnUA3rX1jUzdvLtBpuVwbc+f6dirsW1DTsA6Bz/AKBIrqDjljHsAZAAAAAAAAAAAAAAWOuWPrGtIn0Dm3SeaxbPERbUBKRcpvyvEZJp/nuZfZWKr/RhruBIXvmltk1s+JdSoV9oUew0BDuAHv4e+deiiz8zo0G/UGHcBHsAFlrVl6xbOJ9Cq1poHCbpCFdgNrVs2/GxehYedDICpQEvEV/oQ59wHQOf9AkV1Bxyxj2AMgAAAAAAAAAAAAALHXLH1jWkT6BzbpPNotngItqAlIuU35XgWPnNChdMpkayhhEtgHr5M46L7064z/PqFfaFzk6Ah3AD38PfOvRRZ+Z0aD0Dn8O3CPYgLHXJ3pGt4sKD5zXpXNItoEW0AWypzvWLbxPoQBHY2pmv8+1vpQxkB0Dn/QJFdQccsY9gDIAAAAAAAAAAAAACx1yx9Y1pE+gc26TzWLZ4iLagJSLlN+V4Fj5xqbbGeafJ6BrvRhr0AXmjbfWN0GhXuid4GgIdwA9/D3zr0UWfmfHnHTebRbTARbQBs6zOOlZUOYmUtk5xZq7zk6wjWQD78F6kuaTcupuCveHSNZKN460ayDjNAA+dB5/0CRXUHHLGPYAyAAAAAAAAAAAAAAsdcsfWNaRPoHNuk81i2eIi2oCUi5TfleBY+cA1+e9Kqsewroh3AAFnh9L26Rtcc5ID38PfOvRRZ+ZUe8QnGXThBvQAAADLEAAAAAy9rHD9YsYOUoD50Hn99kV1Exn/AJzkwKeECnhAp4QKeECnhAp4QKeECnhAp4QKeECnhAp4QKeECnhAp4QNj8pXfhMibTOa9KrEefWlkcLCtrIK3KSG1nnPCdSAPH2Yc387noQrytrIxvW1kFbWQVtZBW1kFb953NrZRPonz6KVEdLrkS2q7Z1Y9j9GMj4fXrubaS0VZ5KVU80W+vx7HQHOQPh9ZS23OHs8rISaxTLnD9OFLWRFta2sgrd0j97eNNCZUgAAAAAAAAAAAAAAAAAAAAAAAAAAAAAAAAANQ5SK35kO5n5EkVuYkwAAPKukSzj585Spf6T6MM4AAAA//8QAKxAAAAQEBAcBAQADAAAAAAAAAAIDBAEFIDIQEhU0ERMUMDEzUEAhIiNg/9oACAEBAAEFAjHNmzmGcwzmGcwzmGcwzmGcwzmGcwzmGcwzmGcwzmGcwzmGcwzmGcwzmGcwzmGcwzmGcwzmGcwzmGcwzmGcwlUYxNiZ44zdY5HWOR1jkdY5HWOQycrKO+5Hx1jkdY5HWOR1jkdY5HWOR1jkIRiZD4JrvgSm7E19Mv3vcj4rb7b4JrvgSm7E19Mv3vcj4rb7b4JrvgSm7E19Mv3vcj4rb7aoxoFgrM0SBk6O5N+g13wJTdia+mX73uR8Vt9tQq+QSCs0UMDqHUiJR5/Qa74EpuxNfTL973I+K2+2BzwTIrNYBVystTKfP6DXfAlN2Jr6Zfve70jcdI3HSNx0jcdI3HSNx0jcQhCEA92dUo8/oNd8CU3Ymvpl+9/M92dUp8/oNd8CU3Ymvpl+9/M92dUo8/oNd8CU3Ymvpl+9/M92dUo89oyyRBF+2gNTbjVG41NuIP20QVVM/YNd8CU3Ymvpl+9qczIxVtUcDVHA1RwNUcDVHA1RwNUcDVHA1RwNUcDVHA1RwNUcDVHA1RwFJgsqnU3dHbDVHA1RwNUcDVHAYu1HJsFnKSAVmp4g7hVTsJul0gjNQmoRUtBrvgSm7E19Mv3tMwdcpOpJIyyjhOCS/wCSU3h1MhGMYx7aap0TNHxXFBrvgSm7E19Mv3tC6xUElFDKqUwhxiya9Om93n5JTfMHeY3eh/IsXfUFwNd8CU3Ymvpl+9oeueoVqlzTLAPd5+RsvyEq05e4UhpSoUYuEq01DJKJKQVSBrvgSm7E19Mv3uMydcIVMGnOPg93lXCI4RHCNfAcIjhEcIjhHsMmUES4vWMFS1SpXA13wJTdia+mX73B04g3RjGJjUtm8XKpCQTJg93lKPvwe7OqUeaHBs7mmXJcxzTMEuU6paH5bsGu+BKbsTX0y/egxoEK5cRcLUpkModugVuli93lKPvwe7OqU+aIoq8eSqOSqOSqOSqOSqJWnEidM29lPgFjmKa74EpuxNfTL96Jk6zGqYtOQSh7vKUffg92dUo8/gm19TePFsa74EpuxNfTL96+ddOlVLmlT3eUo+/B7s6pR57UTQKDPG5RGZNoDVUBqyQ1ZMPXJXJqmu0Nd8CU3YmvpaKFRcrKmXVpZNeoUqe7ylH34PdnVKfNaipEoKzUsAd84UEYxN3Wu0Nd8CU3YmvphCMa5atA6FT3eUo+/B7s6pR5qczLgDGMc3fa7Q13wJTdia+mX7x0h069KCsUFSHgoSl7vKUffg92dUp80eIPXsV4/ha7Q13wJTdia+mX72YIc1CqWOcpqXu8pR9+D3Z1SjzRMnX9rIkooIS9zEaW4GlLhw2O2jU12hrvgSm7E19Mv3oeochxTCPCLRx1CFD3eUo+/B7s6pR5xcLchCMYxjS3aKOYosEEqZt7Kmu0Nd8CU3Ymvpl+9D5Dnt6mbjp16Hu8pR9+D3Z1SjzjNVf8qW6MV1iEKmSmbe+prtDXfAlN2Jr6ZfvcH6HJcVS1znJi93lKPvwe7OqUecXZ87umUk/lUyNxeVNdoa74EpuxNfTL97g7Q6hvUmoZJRJUqyWD3eUo+/B5s6pTdjGPE1Mpj/pqXPzHFTXaGu+BKbsTX0y/e4zFDlr1S5zy1cHu8pR9+DraVSo3BxhHxVK1ci9L1bktq2u0Nd8CU3Ymvpl+9xco89CMOEamLjqEQ93lKPvwVhmRqbq8leEYGhgqXIrTCMSxaOyuSYnOVMrtzFyrW12hrvgSm7E19Mv3tEzQyK1Nl4t1oRgaD3eUo+/E5cp6m7xVuITYo1ZMOFIKr1QjEsUpoqUasmDzaIWXUXj2Gu0Nd8CU3Ymvpl+9oXSgsiYsSGqljkPd5Sj78Zgnkd/mKWJjLpclalrtDXfAlN2Jr6ZfvaZohwNUU0SGXU5y1KPvxmSHMQ7WWOXty5pkhMN7SyjxZmu+BKbsTX0y/e0qJwVTUJFNTuI++h6zigfsy1MqrV0zO3j2Wcv4YTOHB3TLTcWcZUrGOlLDSlhpSw0pYaUsNKWGlLDSlhpSw0pYaUsNKWGlLDSlhpSw0pYaUsNKWGlLDSlhpSw0pYaUsNKWGlLDSlhpSw0pYaUsNKWGlLDSlgyaHbRxjKoxjpMRpMRpMRpMRpMQ3l8UF6nbHqVNJiNJiNJiNJiNJiNJiNJiNJiNJiNJiNJiNJiCSuJFKIwhGC8r4hRuqlUVJQwKwcnDJsZsn5C8sTOFGS6VJSmPFKWrKBuzSb4u2XUn0mI0mI0mI0mI0mIRZHRL/wAOqknEqqZIBNMkQiikIELCsxCGC6ScIlIXi3RSEIQh3P/EADERAAECAwUHBAIDAAMAAAAAAAECAwAEEAUREhQzEyAhMTJScUBBQlEVMCIjYkNQYf/aAAgBAwEBPwEARcIuEXCLhFwi4RcIuEXCLhFwi4RcIuEXCJwf0qpZ6UqxXiNkj6jZI+oebRs1cPbfs9KVYrxGyR9RskfUbJH1C+o+hHoJzRVSzeaqv6SvG/Zvy3F9R3DLuBGMjh+0egnNFVLN5qq/pK8b9m/LcX1GG2FudIhuzu8w2yhvpETmgf2j0E5oqpZvNVX9JXjfCiOUbRf3G0X9xtF/dLO0zWc0D+0egnNFVLN5qq/pK8fss7TNZzQO8G1q5CMs72wZd0fGCCOe4PQTmiqlm81Vf0leKttlxWEQmVaAuujLNdsZZrtjYsYsN0ZZrtjLNdsZZrtjLNdsIQlHBIqpIULjGWa7YyzXbE2kJdITDEgVcXOEIYbR0jcUkK4GHZBCuKOELbUg4VUHoJzRVSzeaqv6SvFZOX2SbzzNXng0nEYkVlbylK/WGL3y4rcMy0OBVCVpVxSazDAdTd7wRcbjA9BOaCqWbzVV/SV4pIy+I7RXKqlBIvMTD5eVfFnah8VJuF8fkv8AMSz+2TfdV5zZoK4/Jf5j8l/mEm8X1n3yP600bcU2rEmELC0hQrPowu3/AHA9BOaKqWbzVV/SV4hhkurwwlISLhWcmdocKeVLO1D4qrpNLO0zWc0DX8irtj8irtj8irth1zaLKqyeimtojgkwPQTmiqlm/KrwvbUBEsxskXe9Z2Zu/rTWztQ+Kq6TSztM1nNA7gBPAQiRdVz4Qmzk/IwJBqMiz9QhAQnCK2j0CB6Cc0FUs3mqrisKSqEqCheKzrOBeIcjWztQ+Kq6TSztM1nNA1YYU8q4Q0whofx/RaPQIHoJzQVSzeaqv6SvEWe9/wAZq82HUYTCklJwmlnah8VV0mlnaZrOaBokFRuEMtBpGEVem22uHvCrRX8RGfeiXWVthRraPQIHoJzRVSzeaqv6SvEIWUKChDawtIUKz7F42gpZ2ofFVdJpZ2mazmgaSCMTt/1WYc2bZUI51lhcymto9AgegnNBVLN+VX9JXilnvXHZmpF/CJhnZLuiztQ+Kq6TSzug1mxeyqlm/Ks4nEyaoSVqCRAFwuraPQIHoJzRVSzflV/SV4olRSbxDTgcQFCs0ztUf+xZ2oaq6TSzT1CqgFC4w5IupP8AHjEi042o4huPyBvvbgSbx9olpTZfyPPctHoED0E5oqpZvNVX9JXisg9hVgPvuJZwvFY96q6TSScwO8ff9iJgLewD2raPQIE0z3Rmme6M0z3Rmme6M0z3Rmme6M0z3Rmme6M0z3Rmme6M0z3Rmme6M0z3Rmme6M0z3Rmme6JmYaU0Qk0kXkN34zGcY+4zjP3Ds0ypBANQbuIhE60UjEeMZxn7jOM90Zxn7jOM90ZxnuhU2zdzrLTwuwuQCDxFVOITzMGbKHiU8RDc025yNVuoR1GJiexfxbiUcS25eqM4z9xnGfuJp5p1GEK/6SX6o9omdyT5Q90wrnvf/8QAKhEAAAQEBgICAwEBAAAAAAAAAAECEAMEETISEyAxQVEhQBRhIjBCUFL/2gAIAQIBAT8B9CFeTTBmVBiMYjCFHiLXMGZUGIxiMYjCdv8ABhXk0zw6Li1zPGhO2jMTWnuwryaZ4dFxa5njQnYKWSdwqY6ClmrcQby92FeTTPDouLWZEYwl0MJdDCXTTFzwby92FeTTPDouL9kxc8G8tRqIuRmJ7GYnv1YV5NM8Oi4nUrCVQcVXYzF9jMX2Ma6VqMxfYzF9jMX2MxfYNRnu5HTYZi+xmL7EI6p8hcenhINalb6COgRHMtwlRKKpelCvJpnh0XE8WJiN0IxHQRiokiL9eP8ADCWjLUfAMjLd4a8J+lCvJpjh0XE0eJT8Scir4ENGAhMbaPjfYiIwHR0JxHQfG+x8b7BvAR/RspJKKhgyodHgKqn0YV5NMcOi4gteEqgzq8GHh8m0xs5NMXPBvJ/j/Y+P9j4/2EpwlR4t5vL7n6MK8mmeHRcQiLxG8GHX8jeY2cmmLng3lpOOkgcwfBDPUM9YM6nU3l9/RhXk0xw5FU6Ayp4eCupUeY2cmmLng3k61kggpZq3/RL7+jCvJpnh0XEI6P6dCsJ1BHUqtMbOTTFzwbyYzoFqxHV0QlKBS5cjISFlRVHl9/RhXk0zw6LiBlUqBRUOjwF/y0xs5NMXPBvJo50TR4acSqaIlxvL7+jCvJpjh0XE0dH9aIa8RCY2cmmN3hXk0xw8I6LczoVdEvv6MK8mmeHRcTGVfAUnCdHhLwmJi1yaY4cvATHSe4jKSrbQiP8A9DOQIkXF4LRL7+jCvJpjh0XE8dFSroNdUUcmjJqn9hooipvL3DKX0MpfQyl9DKX0MpfQyl9DKX0MpfQyl9DKX0MpfQyl9DKX0MpfQyl9DKX0IaFEpo6DVSgyl9DKX0EwlkZeNBwVV8DKX0MpfQyl9DKX0MpfQKEvp4kHlIo5JM9hlYkFUKhqS5JM9hDgU8qEZJqT4GUvoZS+hDQtJ1p/iRdhyIeiLuEAttX/xAA0EAABAgIHBgUEAwEBAQAAAAABAAIDIBExMjNxgZEQEiFQUXITIjBAQSNCYZJiobFSYIL/2gAIAQEABj8CPmdX1Vp2qtO1Vp2qtO1Vp2qtO1Vp2qtO1Vp2qtO1Vp2qtO1Vp2qtO1Vp2qtO1Vp2qtO1Vp2qtO1Vp2qtO1Vp2qtO1Vp2qtO1Vp2qtO1Vp2qtO1Vp2qtO1UWkk1SH6zq1fOV85XzlfOV85Na+ISOnrXzlfOV85XzlfOV85XzlDJrLRyI48hi5SOxmZn7WF2jkRx5DFykdjMzP2sLtHIjjyGLlI7GZmftYXaJ6XEAfleSl5/CibwAAooA9yceQxcpHYzMz9rC7RLxfSejV9NobiqXuLsdkXL3Jx5DFykdjMzP2sLtGwvcaAFRCZm5ed5o6CWLl7k48hi5SOxmZn61yzRXLNFcs0VyzRXLNFcs0VyzRUCobIvbPFy9yceQxcpHYzMz9vF7Z4uXuTjyGLlI7GZmft4vbPFy9yceQxcpHYzMz9vF7Z4uXp+aI0Zq80C+7Rffovu0V5RiF5XtOB9A48hi5SOxmZnOWwd0gfJVTNFUzRVM0VTNFUzRVM0VTNFUzRVM0VTNFUzRVM0VTNFUzRVM0TmODKD+J3blHHqqmaKpmiqZoqmaJ4fu8Om3zu49F9Job+SvPEcfQ8sQ4HiqIzM2reY4ESnHkMXKR2MzM5vDafO7+hOGNrKdDFQ9rFwGzcgfuqTxPqbzHUFbrvLE/2Q48hi5SOxmZnKXuRe6szUCtcbw1qLj7WLgEYLD5RaPX16Qt194P72nHkMXKR2MzM5eFhtU/jvHH7Rsi4+1jEWiAB6FO7uj+StsVJZSP4zh7awmvbUdhx5DFykdjMzOTwGHibU/iPH02/wB7YuM9RVRVR9Coqoqoqo+gHvFMT/JDEhiiJ/s74JxGw48hi5SOxmZnt3vuNkIkmkmbdFn5KDWigDbFxmh9w2xe2eLlLEd/KbeNTOMxoqdxmhn80bDjyGLlI7GZmewucaAEXfHwJgxopJQYMz1ki4zQ+4bYvbPFylP036K7forp/wCqu3/qrp/6q7foom80g0/M0PAzUoHqjjyGLlI7GZmezwWHgLU+868d/UsXGaH3DbF7Z4uXsYWBnhdoRx5DFykdjMzNUNvHVT+O8domi4zQ+4bYvbPFy9PiQFxitVonJWX6K7ert6YWgijrPC7UceQxcpHYzB7qhSi93zNS67bX+Z4uM0PuG2L2zxcvQpe4NX0mU/kq8o7VxNOPqwu1HHkMXKR2M3Cfw6nMni4zQ+4bYvbPFyn3YHH+S3nEk/n2ELtRx5DFykdjMzNFnxWJhEHwg9tRmi4zQ+4bYvbPFylpW4zhD/32ULtRx5DFykdjMzNbwtM4z+A6o2ZouM0PuG2L2zxcpfAYe70PIxzsArujEqtmqtMQDyOPSeF2o48hi5SOxmZnsIFk8RNSK0HfdUZYuM0PuG2L2zxcpHP0VJrM3l4N+XKzvO6ulh4GeF2o48hi5SOxmZnsNFpvET0mweDpYuM0PuG2L2zxcpGQunEzBmqDWigCZnbPC7UceQxcpHYzMz20iy/iJ/BdabVhJFxmh9w2xe2eLlJEP5omiPynP4AnhdqOPIYuUjsZmZ7S37hxE4e2sIPbUdsXGaH3DbF7Z4uUhMzx/KeI/qZ4XajjyGLlI7GZmcm+LL/9n8J1l3+7YuM0PuG2L2zuHVu0zlh+8TO/6PAehC7UceQxcpHYzMzkcz5+FQa5+NtvA7IuM0PuG146tM7InStAjiDte3oZgRWF0iCsSFzzQAqftFQ9CF2o48hi5SOxmZnL4oqdXjOH/HygRUVFxmh9wkc3oaJ6Bxb0K80I5FXb06I0UU/E9INBVD2h/wDSu3LyQtSqYjqfx6MLtRx5DFykdjMzOV0M/KLXVifwHf8AyouM0PuEjujuPtw1vElOh000TQu1HHkMXKR2MzM5hGHzwdOHNrCdEoopmh9wk3xWz/PT3qOFNFPqeM8eY2R0T8poWCOPIYuUjsZmZzOY6opzHVj1YfcJd5o+mf69KKx4pBcqbUPr6QiRhx+G7MWzAdCQj52K2xW2K2xW2K2xW2K2xW2K2xW2K2xW2K2xW2K2xW2K2xW2K2xW2K2xW2K2xW2K2xW2K2xW2K2xW2K2xW2J+84GnpIT4o0V8NFfDRXw0V8NFfDRCJ4lNH4nDw7dPzwV8NFfDRXw0V8NFfD9VfDRXw0V8NFfD9VfDRXw/VXw0TXeLUaapaDUt6AaP4leeGRN5WOOSu6MUQ4gkmnhsphHcPT4XFlI6t4y0NaTgvN5B+VwFLv+jta7f3aBRUr4fqr4aK+Givh+qvhoi0Rfmmr/AMRxhtOS4MbouLG6K6Z+q4NAyn8zQcQuENuisjRXbNFwHqf/xAArEAABAQQJBAMBAQAAAAAAAAABABEgofAhMUFRYbHB0fEQMFBxQIGR4WD/2gAIAQEAAT8hxPLS5YuWLli5YuWLlq5YuWLli5YuWLli5YuWrli5auWLli5YuWLlq5YuWLli5YuWLli5YuWLlq5auWKrpKxbe4CMMAVymQpsKZCmQpsI0ngtL13axTIUyFMhTIUyFMhTIRS2kCb6PBRbwMNqcjub0Pk7tZ67E6u8FFvAw2pyO5vQ+Tu1nrsTK7wUW8DDanI7m9D5O7WeuxMrnycVWkxNgfhB+rP6kPkxbwMNqcjub0Pk7tZ67EyudbY+zCm8BN9Ips3YukDq+TFvAw2pyO5vQ2Tu1nrsTq7owlNpKGaWfqgq1XoB2H1fJi3gYbU5Hc3ofJ8UAAAAAImIADABZ0iz8Dq+TFvAw2pyM5vQ+T48Wfh9XyYt4GG1OR3N6HyfHiz8Dq+TFvAw2pyO5vQ+T48Wfg9XbjtgrPn2FENp+lwkg9o+1s/7A7P6RbwMNqcjub0PkfDlQZA1pXMt1zLdcy3XMt1zLdcy3XMt1zLdcy3XMt1zPdcy3XMt1zLdcy3TOo2FhbvkmJ0WsNXMt1zLdcy3XMt0IEAIIYZ1D0YsDSSmiAntK/LRrA/arE94xFALGCapYoSDsW8DDanI7m9D5HrKXW+C/wBAXojpJWNPr4s4xRIAaSwIzSWio7EREJKye42uzkwmVxZ6ORbwMNqcjub0PkdsHqhebkQdp2l4ggEkWAC1Bbsmt3YKcw+LOMUeyYBau75EBCCKQQqVqGnBf1i3gYbU5Hc3ofI4SAGksARafZY8X2JSopLBf0nMPitKMjjT2BJga0mQVHvoYWCtJr5h2HaqnJb0i3gYbU5Hc3ofI57oEWC5+2gVX+s5g/xy45cQ+CNQJ9BccuOXHLjkQyt6tAzFvcihApIE6X68T09It4GG1OR3N6HydTqtQXhTcMGkm14dogpugmEZMA6zmD06v6xZ+B1O45E8NmUX6seCxmDZ1euxLT0aOkW8DDanI7m9D5OjCAmklGzQNF0HmrpsCp2TXeHJzB6dX9Ys/D6nSTVxNtc1XMFzRcwXNUaCIajKGPV14BaAWUrBcCot4GG1OR3N6HydLSnSFpueroCovoKcFzs5g9Or+sWfgdXyMNlMxRbwMNqcjub0PkVMVhgxfbs9qzenMHp1f1iz8Dq7YpozEonBluSqz0jRBUX6bqQClAmeOkF9CVFvAw2pyO5vHHosirR6guFzx2FmFyAADAGAPTmD06v6xZ+H1dhj+YlNQF+qFXxDdQRhpivJvdhKi3gYbU5Hc3iDAJNdD9HYsAtF785g9Or+sWfg9TxIAaSwIZlkVp1fSOi3aXwISot4GG1OR3N4ARGkEZEa1v4ve20LxciSNG0F6cwenV/WLPwup0kEIsArKKDkM/r4UJUW8DDanI7m9D5FR/ZMRaH6QLT2uenMHp1f1iz8DqdbFRLYy7KIWW9FAlYPtsuROyKIstD6EqLeBhtTkdzeh8nRjCdY8QRGAWgixAslQ3F2cwenV/WLPwOpwROsChebERnaRpL1kTWVICD+qQDBQ5VXyEqLeBhtTkdzeh8nShBvEvswko1AtDRU5OYPTq/rFn4HU42ENAbTw30A0lcEAMEwAPE0d2p+EqLeBhtTkdzeh8nVvBhBtD9NtD93E5g9Or+sWfgdTlNdFF9UPCvbQOb7KXbXV+EqLeBhtTkdzeh8nVmQzFe3jD07UYah/Os5g9Pr+ot9p86LDV1JYCVjASXgX4aH7uCs9PwlRbwMNqcjub0Pkco7tPVp+minow6pzB6dX9RaDG/I8w9YZ8BNRQew8MwHN+xCVFvAw2pyO5vQ+RwJnEVxRDAYBYQ+xW4jj0nMHp1f1wnEEKnrrC/FqOWAGgjriIiLxy2EaDcgAEgD+4cG1rxKrDFF2KEqLeBhtTkdzeh8jrEHZ4HwiYBvCOW0DQVOYPTq/qaQxGOW74M3E+xM1DPsRsYSLpE2tPjJwKiLEBARfWQYUjPsIoVRvU1oYqsDswlRbwMNqcjub0PkdscVBuKFUw7CH2wJ6qdYU5g9Or3G2ZY9fjg4amAK4g0/T0JUW8DDanI7m9DZHmM6P0WF8lDDNBVyBLPp6dXuGANtNq7drox3C0SBSWL0LMdqDzTeqi3gYbU5Gc3ofI9VVLFW5bD3Z1e4Q0MKMm43HtVkBB9BF4NsLvvsgEkABpNQCbaGU3PvpTtwXm8HnNUSq4ttU2VNlTZU2VNlTZU2VNlTZU2VNlTZU2VNlTZU2VNlTZU2VNlTZU2VNlTZU2VNlTZU2VNlTZU2VNlHZlQxxX0iTNqnO6nO6nO6nO6nO6Ooaaig+EBs2VjVOd1Od1Od1Od1ON1Od1Od1Od1ON1Od1ON1Od0zjLJh2RABKsFCIg/g+iiVBXsaP12tQFjVsfeAvUfEIgAQQ0GxET+zfwm019QRoLDQbi41CcDUaBEfeP4qS/bOpxo4gapxupzupzupxupzuhcSD/iCfEleRRYsHoEYpHsEx6BQOnw2LiPWH0KNpLHbVAWAAw7n//aAAwDAQACAAMAAAAQgBDBDBDDBBBDBBBBE8vzyi8888885yyz+8888888888888888DDDDDDDCDDDDDDDDU8/DDA888888pDDXf8APO9vPPPPPPPPPPPAwwwwwwwwwwwwwww1PLwwwPPPPPPKQw19/wArMHzzzzzzzzzzzwMMMMMMMMMMMMMMMNTz8MNDzzzzzw088/wIMMHzzzzzzzzzzzwMMMMMMMMMMMIMMMNTz8MMDzzzzzzzzzzwIMMHzzzzzH/nbzzwMMMMMMMMMMMMMMMNTy8MMDzz1vHH7HHHGEMMHHFaGCMMMEb7wMMMMMMMMMMMMMMMNTz8MMDzzAMMF0MMMMMMMMMNoMMMsYMNHYMMMMMMMMIMMMMMMNTz8MMDyUMMO7wMME+oMMM8+AMMzy0MMN8IMMMMMMMMMMMMMMNTysMMDyEMOTzwMMHwIMMHyyw01zzwsMOsMMMMMMMMMMMMMMMNTy8MMYIMM3zzwMMHwIMMHzzzrljDGMMPcMMMMMMMMMMMMMMMNTy8MMMEMN7zzwMMHwIMMHzz6EMMMMMMNcMMMMMMMMMMMMMMINTz8MMDIMMPTzwMMHwIMMHzuEMMgY6IMJYMMMMMMMMMMMMMMMNTy8MMC+EIPTzwMMHwIMMHy0MMb/zwAMNcMMMMMMMMMMMMMMMNTysMMDy0MMH7wMMHysMNPzAMNHzymgINcMMMMMMMMMMMMMMMNTy8MMDy0IMMT0MMHwUMND7kMNJ3UMMMPcMMMMMMMMMMMMMMMNTy8MMDzxwMMNsMMHyoMMMMIoMMMMN0MPcgEEEEEEEEEEEEEEFbz4AAbzz8gAAAAAfzwAQMczYYIc36wABLzzzzzzzzzzzzzzzzzzzzzzzzzzzzzzzzzzyAMDzzyMN3zzzzz//EACoRAAECBAMJAQEBAQAAAAAAAAEAEBExYbEhocEgQEFRcYGR0fDhMPFQ/9oACAEDAQE/EICSpKkqSpKkqCoKgqSpKgqCpKkqSAMLlcMcgjKYjzVH4Co/AQxgMYuA5bYyCMpiPNUfgKj8BUfgIIAHM7jINwsrhrDV84ttyduuxni4BJgEWQQc/X9ZBuFlcNYavnFtuTt12M8UbnV4IQx7Q9/iBYQv5mrW4/rINwsrhrDV8wttz+R0Vf5Kr/JVf5KJjiVmNA9rcf1kG4WVw1hq+cW/pmdA9rcbU+z2KBeLwpgXgohAIbEg3CyuGsNXzizis8oPITDiVTKmXCcYR7KmVMqZUyDYIOfDiCqZUyD1AYWCBg0HLj+IbgivHzsAoIIqhE1l+fYIzBAtINwsrhrDV8ws+A+kOXtzfsDmUTCJI1H8wi2AhDrAY9tg3ARQmAIo/KZI/cEQkwKTcLC4aw1fOLNgZglU/l3KzwAUQ5CQXwVDxjkUX+vxRbCgYTi+HkYe4KL/AF+KL/X4iBIQi5SNDn6YaJjdSiCIuGBkEe/FSDcLK4aw1fMLICCXE8ggMcAHxmw5n1yb4Kh8oWzGge1uHAuDyqTyqTyjGRCL3Vy/eh0Ug3CyuGm7NXIARJBsgRk0/qPCk+JnSj/BUPlC2Z0D2txsEIESsZABX0gpp6CHtBzie/4qryUPSQ+d0Ug3CwuGsNXo4CfCE5Rc/wDvHF/gqHyhbMaB7W4eSACZ5KEAx58T/DO6KQbhYXDWGr5hZRAesNRr5co42RR2HEN8FQ+ULZnQPa3DBM44IE71S5iLHkGqIOCOsT6RoeFN/Pt87opBuFlcNYavnFlOBCkNl8A8RPpz7fSb4Kh8oWzGge1uGHE8Ee8nNNHDqcESSiZvCFL4vndFINwsLhpuzV84s0Q42I1DgAlIox+GY6L4Kh8oWPDro8BUsQwDF01coI4Y+HmgFDEEhg+d0Ug3CyuGm7NXzizAM4LjJOGGJMR67oIBPLUPlC2D0TdymUcEQQQLBGBFnIjgVEsccvSJQvHtCxsco2M7opBuFlcNYavnFnjEqTr+7A5SDHrEXfKFgiEmD1ntAgy2iGWB7mIs449dFBSKkVIqRUipFSKkVIqRUipFSKkVIqRCekmFwxHCRhzqviD6XzB9LHOkHgeXRyEJgRggcQgfS+4PpfIH0vuD6XyB9L5A+kWYHDyPpyQLA8+fVDYsRR5BjuEReKZduCFSDyODgYiH3JEE4A58fxRzQECF9wfS+4PpTaIxkfX/ABcLxbJOU3a//8QAJxEAAQQBAgcAAwEBAAAAAAAAAQAQETFxIUEgQGGBocHwMFHhUJH/2gAIAQIBAT8QkqSpKkqSpKkqSpKkqSpKkqSpKkoyxoA/tddddEgJ3HHog/tddddddUf4c9np/OHHbu4KcOTFoEETJ5+ez0/nDjt3cFOFfkShVkXyxz8p3P5w47ASumXTLpmqw/yxz8p3en84fkqw/wAscVsDYF2IEGuWlO70/nBxEJEmU6xdYt8QusXWLrF1iMyUuQpsusXWI4SSFuFeOAhSCtC1hSA5SU7vT+cH0oUHJGQ/x4JgO5wAKQhWAhyz7IEESOTle70/nBoG4XIUEGHdV5cCTC+I/qhJS8DO18R/V8R/UEGHCR/wfAcxbPoB25OV7vT+cEKciFJeFvFq8vYNVh/lh4pFIpEjtxQ9Dk5Tu9OQBD+wjz7bPO2Nnry9g1WH+WOAkASVVasgnXURzWPfjk57niP2RCJPraw9eXsGqw/yw84No/Jfgvxycp3P5wURh3coQQhA1eXsGqw/ywwAJKKcn1EaBbss6GYHvxycp3en84IZi3RTFs8Zl2avL2DVYf5YbOHgCQAAgOc5nvxycr3en84NMId3BIMhAn3VeXsGrw5Qx7nECXGYtkTJkvfjk5Tu9P5wYAEkYpPqZorUGXsGHUnIlIQLYUMEpjgHEf8ASIBaPtBwX45OV7vT+cH0jtwQB7PYNV7fkOK4l7sciAAAAAAAAMkjRtCZeQxHcHIBEFCkAkcUkkCLig7H6RIGC9EQEDQQrwaOfgJQC3FAA1eSZv8AGC3BcrKri//EACsQAQAABAMGBwEBAQAAAAAAAAEAEVHwICExQWGBocHREDBQcZGx8UDhYP/aAAgBAQABPxAGgcyd8W11i2usW11i2usW11i2OsW11i2usW11i2usW11i2usW11i2OsW11i2OsW11i2usW11i2usWx1i2usW11i2usW11i2usW11iyusW11i2OsWx1i+usZTRKnyZ1YC8wg2Cbuiy7IsOyLLsiy7IsOyMv7aZMkmzzUiGsmLLsiy7IsuyLLsiy7IsuyGRc5Qg10tUhX0KwVf6dnkX6uBdasVwr83n2N0ix0+hXCr6Dfq4F1qxXCvzefY3SLXT6FcKvoN+rgXWrFeK/N59jdItdOPVxAQHFiRsdldBh1BpA5TzTXXQ/puFX0G/VwLrViuFfm8+xukWunAoE1kESFC/2kyOLExV3ehzjeqFWXsaHD+tOwVfQb9XAutWK6V+bz7Hsix0+E7gkssg9omBOxJOAz+Uh5HG25ZrxnAS0/tjuFX0G/VwLrViuFfmoJJ0Y/Px+fj8/H5+Pz8fn4/PQKtAEgGgehIbuFX0G/VwL7ViuFfq6I7hV9Bv1cC61YrhX6uhO4VfQb9XAutWK8V+kID0ibTQ1DPxOJhnbCRGn+9esMzJysneGc/dvSJTnHZ9gRLZ+7BX48i4VfQb9XAutWK4V48xDWquUkyNP4Dhw4cOHDhw4MMHDhw4CQtyMmmMmJET+icpSSrhOHDhydZDPUs5zWnjnEBPkUfbDWxT9Hoc4bUN/EJESJzkTxGQTU27YYCR/wCAm5Qp8pjis/hYDte1nLcmx98Ngq+g36uBdasV4rxaNswNds+7ocXHNDNmum2W4g5AhqORX5n/AC3asEQAJqsgIYdBOSnP29fisIXGa5q718wCL6y0FE0SDBhNvirpguFX0G/VwLrViuFeFwphlPzbQRnA4NhQNxpiC+oCanQIkYBE89w7jmxyX6fy3SsFRDTT8Btq+euFxCSJtGDUhuzdN9TxuFX0G/VwLrVivFeBEAE1WQESwk5Grbx7N2PKqy01tre7KHv4cl+n8r71yYrNwGfxG3Vd7iBUAVWQBrGpDBNPhN+YTmGafmNsR2U8NeWPIcAom0dyZQyWTBtHaO8cvC4VfQb9XAutWK8V4JvlCaPY97t3e+NR2ALY7PY2/FYCRLw5L9MQTZBNY/Zx+zhEmkGqsx7DzWYx+zj9nH7OP2cIpBGiSxAoAVWQG1gyAzyTDQ31cAJRkUg06HbHvk78SpkBlPwPp4vhcKvoN+rgXWrFeK/FtSmmfI7jV/2HzKa8nVxToMq7puz/ACAmDC2HjyX6Yr5R56E0YZy57DI5GIxNZK6Ly6nhiyBgI0FmcwvHE87ldxvPjwtFX0G/VwLrVivFfgZxLTgInN5rXzdX/MWT2Q+1oEbuFee1exg5L9MV9o85EayFpDNea959ov7pFqdItzpFqdIt7pAf9AdI3t64gZLNKfExLrhg9zOCA0F4k4uFX0G/VwLrVivFfhN9ZGaf0Nu/2xAoBVZAE1YCW3Wfi9f8w8l+mK+0f1oTvVTE6ROnNZnwi4VfQb9XAutWK4VwEkyUadvDs3wqqqqs1Wa4pjLjMmu/0+aYuS/TFfaP5UJ7wJEHOGBPGyf+0Iys9rKPqNIIOSnB1j9bvgUqYlzmmklpjutIuFX0G/VwLrViWcTaRNWaQe7lDVZ2plsh7Yp687NyPXd7wCICQBIDFyX6Yr7R/EiOlXdZ9jV4Qwt7H5Rm8oYRHsg/OvOFL9tC5+bdaRcKvoN+rgXWrEqChQJ5BNfjGW0aQlOcvdsf9x8l+mK+0fwIDRAAmqyAiXOcgTHs2+7l7xr40nH/AD+C60i4VfQb9XAutWImgGjok8AYZ012vQ4acMU/1VKfr622hBUyTUcXJfpivtHnozNEKaMgKsPbCSmS6v0Nv8V1pFwq+g36uBdasV4rifTM+QZ9kz4ROeKc5vXXTb4tTfOuLkv0xX2jz0JrIAyWa7TreBXyE+NInzpBoyDSdWOeG314CjOFplZSTWYV8dmC60i4VfQb9XAutWK4Vwk9YyjJtMFz4HlLEl8rUEZjEyQZL2O32dTDyX6Yr7R5yE5XTLJtch8w6lh2qrNcTKQbIOTcVd0MglqGrcaEAAADQMCKqdzMd1pFwq+g36uBdasVwr8Jez3WZa8RzljRoyQobOD6nAEgomI5Jg5L9MV1o85SaZ/Ah2uXJP5xI+ok9jq++w3sU1rmxZo6r8rti2RdaRcKsbfQL9XAutWK8V+OSLOlGXcGfHHMZmYS50vc09pYOS/TFfaPOUm+eAvY/wAMUwDUG6U32Y5HuXEZOMutIuFX0G/VwLrVivFfiQNrbTs4kzjCIoERkjsaYpDyQUajuTKJi6YltW0d45ePJfpivNHigjHSp/V+fd4zE2E4ZtmuPuzxIy2ZfZEvpxOWsEAzW9hkcgx3WkXCr6Dfq4F1qxXivBp1dUtNg46/OOdSearlpnB095ePJfpivtHjfTljBV1U9w7+ImRqr6hJKOoyxSShM++Q4i/GICoMjbNq8CbGhLE6RdaRcKv9OzyL9XAutWK4V4JfAia2Oj09lhr7StRMkxTkzFE2myBELLHk4vsfDkv0xX2jx25cwUKYamJc8ZcG15cjOAqkUmI7fFVyT8esSUTDao0Y16yDX7D6wBQKarm7oXSzVWw2rve2PZF1pFwq+g36uBdasVwrw5d75JoGvE5jjm/Ly+114mp7QTUwWiOjHJfpivtHiBETEkkC9JS4KY81MT1g92p9QwVBJHOUCMw70dYDD5KKMgXKsp40t/NclbmD5av5UyfiHezgh8zhiDsJrkd4HzomWXtnXXybrSLhV9Bv1cC61YrxXhkOBpGhmPBiaJmmTHqIhZ2mvB1ONI5L9MV9owKfIA1Z5cw/P87LQz7VjWQkMspqF5uK60i4VfQb9XAutWK+V4tm/wAo06gy4GNxpRtiQA2ZShkHmYr7RgmJ2oDNXRk8Hy8rmO4ZJy95eXpADLIDNdre8j3j2a5HtizS0K4ZdIuFX0G/VwL7ViuFeIuJvVSibxzgcZL31E3JJ82+0YAQBEkjowiabCZzO1uo8PKFjJE+QowaSHLM9yl36Pko2VIE1aBCieQrObY7+7wmP+aU6YgGJ6xvgKMlB732j9jti47Y/Y7Yuu2Ljtj9jti67Y/Y7YuO2P2O2Ljti47YuO2Ljti47YuO2Ljti47YuO2Ljti47YuO2Ljtj9jti47YuO2Ljtj9jti47YuO2Lrti67YK9lzcpLrM34JPrLJ8ps4fuYfuYfuYfuYfuYHciJXNMTWe/GMwZ+QTR1MzOP3MP3MP3MP3MP3EP3MP3MP3MP3EP3MP3EP3MEELNEnJGWuE26yFMSiQ/Bc571B7MPgpszPBlEyp45VgRSGftC4TWs6Q1kCvLdeUZH6KeWQJTddIMsCSiYkTwBnkmvtrwfENo5YGZxIDLUNQk/HjPfB5X0H+kLG2q/hHVIFHyJObwbDh4ryHQ7ROepVj9xD9zD9zD9xD9zBaUtQlkFd3/EVF1R+o4WutvtG0o7V0hwVWr2Y5akfWN3p2w+0cBDHSFggltEBCum17USTtsEjzP/Z">
          <a:extLst>
            <a:ext uri="{FF2B5EF4-FFF2-40B4-BE49-F238E27FC236}">
              <a16:creationId xmlns:a16="http://schemas.microsoft.com/office/drawing/2014/main" id="{00000000-0008-0000-0500-0000B9300000}"/>
            </a:ext>
          </a:extLst>
        </xdr:cNvPr>
        <xdr:cNvSpPr>
          <a:spLocks noChangeAspect="1" noChangeArrowheads="1"/>
        </xdr:cNvSpPr>
      </xdr:nvSpPr>
      <xdr:spPr bwMode="auto">
        <a:xfrm>
          <a:off x="685800" y="12487275"/>
          <a:ext cx="11906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466725</xdr:colOff>
      <xdr:row>54</xdr:row>
      <xdr:rowOff>152400</xdr:rowOff>
    </xdr:from>
    <xdr:to>
      <xdr:col>5</xdr:col>
      <xdr:colOff>457200</xdr:colOff>
      <xdr:row>59</xdr:row>
      <xdr:rowOff>19050</xdr:rowOff>
    </xdr:to>
    <xdr:sp macro="" textlink="">
      <xdr:nvSpPr>
        <xdr:cNvPr id="12474" name="AutoShape 43" descr="data:image/jpeg;base64,/9j/4AAQSkZJRgABAQAAAQABAAD/2wBDAAgGBgcGBQgHBwcJCQgKDBQNDAsLDBkSEw8UHRofHh0aHBwgJC4nICIsIxwcKDcpLDAxNDQ0Hyc5PTgyPC4zNDL/2wBDAQkJCQwLDBgNDRgyIRwhMjIyMjIyMjIyMjIyMjIyMjIyMjIyMjIyMjIyMjIyMjIyMjIyMjIyMjIyMjIyMjIyMjL/wgARCAHRA+ADASIAAhEBAxEB/8QAFwABAQEBAAAAAAAAAAAAAAAAAAIBBP/EABcBAQEBAQAAAAAAAAAAAAAAAAABBQb/2gAMAwEAAhADEAAAAeIZfUAAAAAAAAAAAAAAAAAAAAAAAAAAAAAAAAAAAAAAAAAAAAAAAAAAAAAAAAAAAALi7IEoAAAAAAAAAAAAAAAAAAAAAAAAAAAAAAAAAAAAAAAAAAAAAAAAAAAAAAAAAAAC4uyBKAAAAAAAAAAAAAAAAAAAAAAAAAAAAAAAAAAAAAAAAAAAAAAAAAAAAAAAAAAAAuLsgSgAAAAAAAAAAAAAAAAAAAAAAAAAAAAAAAAAAAAAAAAAAAAAAAAAAAAAAAAAAALi7IEoAAAAAAAAAAAAAAAAAAAAAAAAAAAAAAAAAAAAAAAAAAAAAAAAAAAAAAAAAAAC4uyBKAAAAAAAAAAAAAAAAAAAAAAAAAAAAAAAAAAAAAAAAAAAAAAAAAAAAAAAAAAAAuLsgSgAAAAAAAAAAAAAAAAAAAAAAAAAAAAAAAAAAAAAAAAAAAAAAAAAAAAAAAAAAALi7IEoAAAAAAAAAAAAAAAAAAAAAAAAAAAAAAAAAAAAAAAAAAAAAAAAAAAAAAAAAAAC4uyBKAAAAAAAAAAAAAAAAAAAAAAAAAAAAAAAAAAAAAAAAAAAAAAAAAAAAAAAAAAAAuLsgSgAAAAAAAAAAAAAAAAAAAAAAAAAAAAAAAAAAAAAAAAAAAAAAAAAAAAAAAAAAALi7IEoAAAAAAAAAAAAAAAAAAAAAAAAAAAAAAAAAAAAAAAAAAAAAAAAAAAAAAAAAAAC4uyBKAAAAAAAAAAAAAAAAAAAAAAAAAAAAAAAAAAAAAAAAAAAAAAAAAAAAAAAAAAAAuLsgSgAAAAAAAAAAAAAAAAAAAAAAAAAAAAAAAAAAAAAAAAAAAAAAAAAAAAAAAAAAALi7IEoAAAAAAAAAAAAAAAAAAAAAAAAAAAAAAAAAAAAAAAAAAAAAAAAAAAAAAAAAAAC4uyBKAAAAAAAAAAAAAAAAAAAAAAAAAAAAAAAAAAAAAAAAAAAAAAAAAAAAAAAAAAAAuLsgSgAAAAAAAAAAAAAAAAAAAAAAAAAAAAAAAAAAAAAAAAAAAAAAAAAAAAAAAAAAALi7IEoAAAAAAAAAAAAAAAAAAAAAAAAAAAAAAAAAAAAAAAAAAAAAAAAAAAAAAAAAAAC4uyBKAAAAAAAAAAAAAAAAAAAAAAAAAAAAAAAAAAAAAAAAAAAAAAAAAAAAAAAAAAAAuLsgSgAAAAAAAAAAAAAAAAAAAAAAAAAAAAAAAAAAAAAAAAAAAAAAAAAAAAAAAAAAALi7IEoAAAAAAAAAAAAAAAAAAAAAAAAAAAAAAAAAAAAAAADNAAAAAAAAAAAAAAAAAAAC4uyBKAAAAAAAAAAAAAAAAAAAAAAAAAAAAAAAAAAAAAAAAAAAAAAAAAAAAAAAAAAAAuLsgSgAAAAAAAAAAAAAAAAAAAAAAAAAAAAAAAAAAAAAAAAAAAAAAAAAAAAAAAAAAALi7IEoAAAAAAAAAAAAAAAAAAAAAAAAAAAAAAAAAAAAAAAAAAAAAAAAAAAAAAAAAAAC4uyBKAAAAAAAAAAAAAAAAAAAAAAAAAAAAAAAAAAAAAAAAAAAAAAAAAAAAAAAAAAAAuLsgSgAAAAAAAAAAAAAAAAAAAAAAAAAAAAAAAAAAAAAAAAAAAAAAAAAAAAAAAAAAALi7IEoAAAAAAAAAAAAAAAAAAAAAAAAAAAAAAAAAAAAAAAAAAAAAAAAAAAAAAAAAAAC4uyBKAAAAAAAAAAAAAAAAAAAAAAAAAAAAAAAAAAAAAAAAAAAAAAAAAAAAAAAAAAAAuLsgSgAAAAAAAAAAAAAAAAAAAAAAAAAAAAAAAAAAAAAAAAAAAAAAAAAAAAAAAAAAALi7IEoAAAAAAAAAAAAAAAAAAAAAAAAAAAAAAAAAAAAAAAAAAAAAAAAAAAAAAAAAAAC4uyBKwNAAAwNAwNBmhmgAAAAABmgwNBmhmgAwANAAwNwNABmgAwNAAAAAABmgABmhmhmhgNAAAAAwNAAwGgwNAAss//xAAWEAADAAAAAAAAAAAAAAAAAAACMmD/2gAIAQEAAQUCuwe7B7sHuwe7B7sHuwe7B7sHuwe7B7sHuwe7B7sHuwe7B7sHuwe7B7sHuwe7B7sHuwe7B7sHuwe7B7sHuwe7B7sHuwe7B7sHuwe7B7sHuwe7B7sHuwe7B7sHuwe7B7sHuwe7B7sHuwe7B7sHuwe7B7sHuwe7B//EABcRAAMBAAAAAAAAAAAAAAAAAAExUAD/2gAIAQMBAT8BulXirxV4q8VeKvFXirxV4q8VeKvFXirxV4q8VeKvFXirxvFXirxV4q8VeKvFXirxW//EABQRAQAAAAAAAAAAAAAAAAAAAKD/2gAIAQIBAT8BaJ//xAAXEAADAQAAAAAAAAAAAAAAAAACYHEA/9oACAEBAAY/Ansa+DXwa+DXwa+DXwa+DXwa+DXwa+DXwa+DXwa+DXwa+DXwa+DXwa+DXwa+DXwa+DXwa+DXwa+DXwa+DXwa+DXwa+DXwa+DXwa+DXwa+DXwa+DXwa+DXwa+DXwa+DXwa+DXwa+DXwa+DXwa+DXwbv/EABcQAAMBAAAAAAAAAAAAAAAAAGChsQD/2gAIAQEAAT8hO09PEtPE9PE9PEtPE9PE9PE9PE9PE9PE9PE9PEtPE9PE9PE9PEtPEtPE9PE9PE9PE9PE9PEtPE9PE9PEtPEtPE9PE9PEtPE9PEtPE9PE9PE9PE9PE9PE9PE9PE9PE9PE9PE9PE9PE9PE9PE9PE9PE9PE9PEtPE9PE9PE9PE9PEtPEtPEt3//2gAMAwEAAgADAAAAEAwwwwwwwwwwwwwwwwwwwwwwwwwwwwwwwwwwwwwgwwwwwwwwwwwwwwwwwwwwwwwQwwwwwwwwwwwwwwwwwwwwwwwwwwwwwwwwwwwwwwwwwwwwwwwwwwwwwwwwwwwwwQwwwwwwwwwwwwwwwwwwwwwwwwwwwwwwwwwwwgwwwwwwwwwwwwwwwgwwwwwwwwwQwwwwwwwwwwwwwwwwwwwwwwwwwwwwwwwwwwwwwwwwwwwwwwwwwwwwwwwwwwwwwQwwwwwwwwwgwwwwwwwwwwgwwwwwwwwwwwwgwwwwwwwwwwwwwwwwwwwwwwwwwwwQwwwwwwwwwwwwwwwwwwwwwwwwwwwwwwwgwwwwwwwwwwwwwwwwwwwwwwwwwwwwwQwwwwwgwwwwwwwwwwwwwwwwwwwwwwwwwwwwwwwwwwwwwwwwwwwwwwwwwwwwwwwQwwwwwwwwwwwwwwwwwwwwwwwwwwwwwwwwwwwwwwwwwwwwwwwwwwwwwwwwwwwwwQwwwwwwwwwwwwwwwwwwwwwwwwwwwwwwwwwwwwwwwwwwwwwwwgwwwwwwwwwwwwwQwgwwwwwwwwwwwwwwwwwwwwwwwwwwwwwwwwwwwwwwwwgwwwwwwwwwwwwwwwwwwQwwwwwwwwwwwwwwwwwwwwwwwwwwwwwwwwwwwwwwwwwwwwwgwwwwwwwwwwwwwwwQwwwwwwwwwwwwwwwwwwwwwwwwwwwwwwwwwwwwwwwwwwwwwwwwwwwwwwwwwwwwwQwwwwgwwwwwwwwwwwwwwwwwwwwwwwwwwwwwwwwwwwwwwwwwwwwwwgwwwwwwwwwQwwwgwwwwwwwwwwwwwwwwwwwwwwwwwwwwwwwwwwwwwwwwwwwwwwwwwwwwwwwwwQwwwwwwwwwwwwwwwwwwwwwwwwwwwwwwwwwwgwwwwwwwwwwwwwwwwwwwwwwwwwwQwwwwwwwwwwwwwwwwwwwwwwwwwwwwgwwwwwwwwwwwwwwwwwwwwwwwwwwwwwwwwQwwwwwwwwwwwwwwwwwwwwwwwwwwwwwwwwwwwwwwwwwwwwwwwwwwwwgwwwwwwwwQwwwwwwwwwwwwwwwwwwwwwwwwwgwwwwwwwwwwwwwwwwwwwwwwwwwwwwwwwwwwwQwwwwwwwwwwwwwwwwwwwwwwwwwwwwwwwwwwwwwwwwwwwwwwwwwwwwwwwwwwwwwQwwwwwwwwwwwwwwwwwwwwwwwwwwwwwwwwwwwwgwww0wwwwwgwwwwwwwwgwwwwwQwwwwwwwwwwwwwwwwwwwwwwwwwwwwwwwwwwwwwwwwwwwwwwwwwgwwwwwwwwwwwQwwwwwwwwwwwwwwwwwwwwwwwwwwwwwwwwwwwwwwwwwwwwwwwwwwwwwwwwwwwwwQwwwwwwwwwwwwwwwwwwwwwwwwwwwwwwwwwwwwwwwwwwwwwwwgwwwwwgwwwwwwwQwwwwwwwwwwwwwwwwwwwwwwwwwwwwwwwwwwwwwwwwwwwwwwwwwwwwgwwwwwwwwQwwwwwwwwwwwwwwwwwwwwwwwwwwwwwwwwwwwwwwwwwwwwwwwwwwwwwwwwwwwwwQwwwwwwwwwwgwwwwwwwwwwwwwwwwwwwwwwwwwwwwwwwwwwwwwwwwwwwwwwwwwwQwwwgwwwwwwwwwwwwwwwwwwwwwwwwwwwwwwwwgwwwwwwwwwwwwwwwwwwwwwwwwQwwwwwwwwwwwwwwwwwwwwwwwwwwwwwwwwwwwwwwwwwwwwwwwwwwwwwwwwwwwwwQwwwwgwwwwwwwwwwwwgwwwwwwwgwwwwwwwwwwwwwwwwwwwwwgwwwwwwwwwwwwwQnwgw3gnwoowgwwggongoognvggnngwog3gwgwwww4wwooovggwgg3ggno3ggwf/EABcRAQEBAQAAAAAAAAAAAAAAADFQAAH/2gAIAQMBAT8QupeS8l5LyXkvJeS8l5LyXkvJeS8l5LyXkvJeS8O3kvJeS8l5LyXkvJeTf//EABcRAAMBAAAAAAAAAAAAAAAAAAExUAD/2gAIAQIBAT8Quh3g7wd4O8HeDvB3g7wd4O8HeDvB3g7wd4O8HeDvB3g7wd4O8HeDvB3g7wd4O8HeD3//xAAeEAADAQACAwEBAAAAAAAAAABRYPBBEDABIFAAQP/aAAgBAQABPxB7kg+TQfJIPkkHyaD5JB8kg+SQfJIPkkHySHyMVJIPk0HySD5JB8kg+TQaN/kmh045yQfJIPkkHySD5JB8mg+SQfJIPk0HyaD5JB8kg85zNB8kh8jFSaD5JB8kg+SQfJIPkkPi4ryQfJIPkkHySD5JB8kg+SQfJIPkkHySD5JB8kg+SQfJoPkkHySD5JB8kg+TQfJocZ1Z3Z05z56d9N79433zt8cZxnr4/h8fvHpnrND9/9k=">
          <a:extLst>
            <a:ext uri="{FF2B5EF4-FFF2-40B4-BE49-F238E27FC236}">
              <a16:creationId xmlns:a16="http://schemas.microsoft.com/office/drawing/2014/main" id="{00000000-0008-0000-0500-0000BA300000}"/>
            </a:ext>
          </a:extLst>
        </xdr:cNvPr>
        <xdr:cNvSpPr>
          <a:spLocks noChangeAspect="1" noChangeArrowheads="1"/>
        </xdr:cNvSpPr>
      </xdr:nvSpPr>
      <xdr:spPr bwMode="auto">
        <a:xfrm>
          <a:off x="1914525" y="12477750"/>
          <a:ext cx="15144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22860</xdr:colOff>
          <xdr:row>50</xdr:row>
          <xdr:rowOff>190500</xdr:rowOff>
        </xdr:from>
        <xdr:to>
          <xdr:col>1</xdr:col>
          <xdr:colOff>350520</xdr:colOff>
          <xdr:row>52</xdr:row>
          <xdr:rowOff>38100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5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49</xdr:row>
          <xdr:rowOff>7620</xdr:rowOff>
        </xdr:from>
        <xdr:to>
          <xdr:col>1</xdr:col>
          <xdr:colOff>350520</xdr:colOff>
          <xdr:row>50</xdr:row>
          <xdr:rowOff>60960</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00000000-0008-0000-05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47</xdr:row>
          <xdr:rowOff>7620</xdr:rowOff>
        </xdr:from>
        <xdr:to>
          <xdr:col>1</xdr:col>
          <xdr:colOff>350520</xdr:colOff>
          <xdr:row>48</xdr:row>
          <xdr:rowOff>60960</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5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45</xdr:row>
          <xdr:rowOff>7620</xdr:rowOff>
        </xdr:from>
        <xdr:to>
          <xdr:col>1</xdr:col>
          <xdr:colOff>350520</xdr:colOff>
          <xdr:row>46</xdr:row>
          <xdr:rowOff>60960</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5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43</xdr:row>
          <xdr:rowOff>7620</xdr:rowOff>
        </xdr:from>
        <xdr:to>
          <xdr:col>1</xdr:col>
          <xdr:colOff>350520</xdr:colOff>
          <xdr:row>44</xdr:row>
          <xdr:rowOff>60960</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5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33</xdr:row>
          <xdr:rowOff>7620</xdr:rowOff>
        </xdr:from>
        <xdr:to>
          <xdr:col>1</xdr:col>
          <xdr:colOff>350520</xdr:colOff>
          <xdr:row>34</xdr:row>
          <xdr:rowOff>60960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5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39</xdr:row>
          <xdr:rowOff>7620</xdr:rowOff>
        </xdr:from>
        <xdr:to>
          <xdr:col>1</xdr:col>
          <xdr:colOff>350520</xdr:colOff>
          <xdr:row>40</xdr:row>
          <xdr:rowOff>60960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5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41</xdr:row>
          <xdr:rowOff>7620</xdr:rowOff>
        </xdr:from>
        <xdr:to>
          <xdr:col>1</xdr:col>
          <xdr:colOff>350520</xdr:colOff>
          <xdr:row>42</xdr:row>
          <xdr:rowOff>45720</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5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45</xdr:row>
          <xdr:rowOff>0</xdr:rowOff>
        </xdr:from>
        <xdr:to>
          <xdr:col>1</xdr:col>
          <xdr:colOff>350520</xdr:colOff>
          <xdr:row>46</xdr:row>
          <xdr:rowOff>38100</xdr:rowOff>
        </xdr:to>
        <xdr:sp macro="" textlink="">
          <xdr:nvSpPr>
            <xdr:cNvPr id="8306" name="Check Box 114" hidden="1">
              <a:extLst>
                <a:ext uri="{63B3BB69-23CF-44E3-9099-C40C66FF867C}">
                  <a14:compatExt spid="_x0000_s8306"/>
                </a:ext>
                <a:ext uri="{FF2B5EF4-FFF2-40B4-BE49-F238E27FC236}">
                  <a16:creationId xmlns:a16="http://schemas.microsoft.com/office/drawing/2014/main" id="{00000000-0008-0000-05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45</xdr:row>
          <xdr:rowOff>0</xdr:rowOff>
        </xdr:from>
        <xdr:to>
          <xdr:col>1</xdr:col>
          <xdr:colOff>350520</xdr:colOff>
          <xdr:row>46</xdr:row>
          <xdr:rowOff>38100</xdr:rowOff>
        </xdr:to>
        <xdr:sp macro="" textlink="">
          <xdr:nvSpPr>
            <xdr:cNvPr id="8308" name="Check Box 116" hidden="1">
              <a:extLst>
                <a:ext uri="{63B3BB69-23CF-44E3-9099-C40C66FF867C}">
                  <a14:compatExt spid="_x0000_s8308"/>
                </a:ext>
                <a:ext uri="{FF2B5EF4-FFF2-40B4-BE49-F238E27FC236}">
                  <a16:creationId xmlns:a16="http://schemas.microsoft.com/office/drawing/2014/main" id="{00000000-0008-0000-0500-00007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7</xdr:col>
      <xdr:colOff>33132</xdr:colOff>
      <xdr:row>6</xdr:row>
      <xdr:rowOff>179457</xdr:rowOff>
    </xdr:from>
    <xdr:to>
      <xdr:col>8</xdr:col>
      <xdr:colOff>1374914</xdr:colOff>
      <xdr:row>22</xdr:row>
      <xdr:rowOff>289891</xdr:rowOff>
    </xdr:to>
    <xdr:sp macro="" textlink="">
      <xdr:nvSpPr>
        <xdr:cNvPr id="2" name="Rechteck 1">
          <a:extLst>
            <a:ext uri="{FF2B5EF4-FFF2-40B4-BE49-F238E27FC236}">
              <a16:creationId xmlns:a16="http://schemas.microsoft.com/office/drawing/2014/main" id="{00000000-0008-0000-0600-000002000000}"/>
            </a:ext>
          </a:extLst>
        </xdr:cNvPr>
        <xdr:cNvSpPr/>
      </xdr:nvSpPr>
      <xdr:spPr>
        <a:xfrm>
          <a:off x="10113067" y="1239631"/>
          <a:ext cx="2874064" cy="3348934"/>
        </a:xfrm>
        <a:prstGeom prst="rect">
          <a:avLst/>
        </a:prstGeom>
        <a:solidFill>
          <a:schemeClr val="accent1">
            <a:lumMod val="20000"/>
            <a:lumOff val="80000"/>
          </a:schemeClr>
        </a:solidFill>
        <a:ln>
          <a:solidFill>
            <a:schemeClr val="tx1"/>
          </a:solidFill>
        </a:ln>
      </xdr:spPr>
      <xdr:txBody>
        <a:bodyPr wrap="square">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100" b="1" u="sng">
              <a:latin typeface="Arial" panose="020B0604020202020204" pitchFamily="34" charset="0"/>
              <a:cs typeface="Arial" panose="020B0604020202020204" pitchFamily="34" charset="0"/>
            </a:rPr>
            <a:t>Einfrieren der Antragsdaten des Trägers</a:t>
          </a:r>
        </a:p>
        <a:p>
          <a:endParaRPr lang="de-DE" sz="1100">
            <a:latin typeface="Arial" panose="020B0604020202020204" pitchFamily="34" charset="0"/>
            <a:cs typeface="Arial" panose="020B0604020202020204" pitchFamily="34" charset="0"/>
          </a:endParaRPr>
        </a:p>
        <a:p>
          <a:r>
            <a:rPr lang="de-DE" sz="1100">
              <a:latin typeface="Arial" panose="020B0604020202020204" pitchFamily="34" charset="0"/>
              <a:cs typeface="Arial" panose="020B0604020202020204" pitchFamily="34" charset="0"/>
            </a:rPr>
            <a:t>Die Antragsdaten des Trägers werden an dieser Stelle für die Bescheiderstellung festgehalten. </a:t>
          </a:r>
        </a:p>
        <a:p>
          <a:endParaRPr lang="de-DE" sz="1100">
            <a:latin typeface="Arial" panose="020B0604020202020204" pitchFamily="34" charset="0"/>
            <a:cs typeface="Arial" panose="020B0604020202020204" pitchFamily="34" charset="0"/>
          </a:endParaRPr>
        </a:p>
        <a:p>
          <a:pPr marL="342900" indent="-342900">
            <a:buAutoNum type="arabicPeriod"/>
          </a:pPr>
          <a:r>
            <a:rPr lang="de-DE" sz="1100">
              <a:latin typeface="Arial" panose="020B0604020202020204" pitchFamily="34" charset="0"/>
              <a:cs typeface="Arial" panose="020B0604020202020204" pitchFamily="34" charset="0"/>
            </a:rPr>
            <a:t>Antrag als Arbeitsversion speichern.</a:t>
          </a:r>
        </a:p>
        <a:p>
          <a:pPr marL="342900" indent="-342900">
            <a:buAutoNum type="arabicPeriod"/>
          </a:pPr>
          <a:endParaRPr lang="de-DE" sz="1100">
            <a:latin typeface="Arial" panose="020B0604020202020204" pitchFamily="34" charset="0"/>
            <a:cs typeface="Arial" panose="020B0604020202020204" pitchFamily="34" charset="0"/>
          </a:endParaRPr>
        </a:p>
        <a:p>
          <a:pPr marL="342900" indent="-342900">
            <a:buAutoNum type="arabicPeriod"/>
          </a:pPr>
          <a:endParaRPr lang="de-DE" sz="1100">
            <a:latin typeface="Arial" panose="020B0604020202020204" pitchFamily="34" charset="0"/>
            <a:cs typeface="Arial" panose="020B0604020202020204" pitchFamily="34" charset="0"/>
          </a:endParaRPr>
        </a:p>
        <a:p>
          <a:pPr marL="342900" indent="-342900">
            <a:buAutoNum type="arabicPeriod"/>
          </a:pPr>
          <a:r>
            <a:rPr lang="de-DE" sz="1100">
              <a:latin typeface="Arial" panose="020B0604020202020204" pitchFamily="34" charset="0"/>
              <a:cs typeface="Arial" panose="020B0604020202020204" pitchFamily="34" charset="0"/>
            </a:rPr>
            <a:t>Zellen I25 - I49 markieren und  mit der rechten Maustaste kopieren.</a:t>
          </a:r>
        </a:p>
        <a:p>
          <a:pPr marL="342900" indent="-342900">
            <a:buAutoNum type="arabicPeriod"/>
          </a:pPr>
          <a:endParaRPr lang="de-DE" sz="1100">
            <a:latin typeface="Arial" panose="020B0604020202020204" pitchFamily="34" charset="0"/>
            <a:cs typeface="Arial" panose="020B0604020202020204" pitchFamily="34" charset="0"/>
          </a:endParaRPr>
        </a:p>
        <a:p>
          <a:pPr marL="342900" indent="-342900">
            <a:buAutoNum type="arabicPeriod"/>
          </a:pPr>
          <a:r>
            <a:rPr lang="de-DE" sz="1100">
              <a:latin typeface="Arial" panose="020B0604020202020204" pitchFamily="34" charset="0"/>
              <a:cs typeface="Arial" panose="020B0604020202020204" pitchFamily="34" charset="0"/>
            </a:rPr>
            <a:t>Rechte Maustaste drücken - Einfügeoptionen - Werte (zweite Option 123) anklicken. </a:t>
          </a:r>
        </a:p>
        <a:p>
          <a:pPr marL="342900" indent="-342900">
            <a:buAutoNum type="arabicPeriod"/>
          </a:pPr>
          <a:endParaRPr lang="de-DE" sz="1100">
            <a:latin typeface="Arial" panose="020B0604020202020204" pitchFamily="34" charset="0"/>
            <a:cs typeface="Arial" panose="020B0604020202020204" pitchFamily="34" charset="0"/>
          </a:endParaRPr>
        </a:p>
        <a:p>
          <a:pPr marL="342900" indent="-342900">
            <a:buAutoNum type="arabicPeriod"/>
          </a:pPr>
          <a:r>
            <a:rPr lang="de-DE" sz="1100">
              <a:latin typeface="Arial" panose="020B0604020202020204" pitchFamily="34" charset="0"/>
              <a:cs typeface="Arial" panose="020B0604020202020204" pitchFamily="34" charset="0"/>
            </a:rPr>
            <a:t>Vor dem Bearbeiten nochmal speichern.</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muenchen.de/foerderformel" TargetMode="External"/><Relationship Id="rId7" Type="http://schemas.openxmlformats.org/officeDocument/2006/relationships/drawing" Target="../drawings/drawing1.xml"/><Relationship Id="rId2" Type="http://schemas.openxmlformats.org/officeDocument/2006/relationships/hyperlink" Target="mailto:zuschuss.kita.rbs@muenchen.de" TargetMode="External"/><Relationship Id="rId1" Type="http://schemas.openxmlformats.org/officeDocument/2006/relationships/hyperlink" Target="https://www.muenchen.de/rathaus/Stadtverwaltung/Referat-fuer-Bildung-und-Sport/Kindertageseinrichtungen/muenchner-foerderformel.html" TargetMode="External"/><Relationship Id="rId6" Type="http://schemas.openxmlformats.org/officeDocument/2006/relationships/printerSettings" Target="../printerSettings/printerSettings1.bin"/><Relationship Id="rId5" Type="http://schemas.openxmlformats.org/officeDocument/2006/relationships/hyperlink" Target="https://www.muenchen.de/rathaus/Stadtverwaltung/Referat-fuer-Bildung-und-Sport/Kindertageseinrichtungen/muenchner-foerderformel/wer-kann-gefoerdert-werden.html" TargetMode="External"/><Relationship Id="rId4" Type="http://schemas.openxmlformats.org/officeDocument/2006/relationships/hyperlink" Target="https://www.muenchen.de/rathaus/Stadtverwaltung/Referat-fuer-Bildung-und-Sport/Kindertageseinrichtungen/muenchner-foerderformel/formblaetter-traeger.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www.muenchen.de/rathaus/Stadtverwaltung/Referat-fuer-Bildung-und-Sport/Kindertageseinrichtungen/muenchner-foerderformel/formblaetter-traeger.html" TargetMode="Externa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7.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vmlDrawing" Target="../drawings/vmlDrawing8.v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omments" Target="../comments1.xml"/><Relationship Id="rId4" Type="http://schemas.openxmlformats.org/officeDocument/2006/relationships/vmlDrawing" Target="../drawings/vmlDrawing10.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O240"/>
  <sheetViews>
    <sheetView tabSelected="1" zoomScale="90" zoomScaleNormal="90" zoomScaleSheetLayoutView="100" workbookViewId="0">
      <selection sqref="A1:F1"/>
    </sheetView>
  </sheetViews>
  <sheetFormatPr baseColWidth="10" defaultColWidth="11.44140625" defaultRowHeight="13.2" x14ac:dyDescent="0.25"/>
  <cols>
    <col min="1" max="13" width="11.44140625" style="166"/>
    <col min="14" max="14" width="11.109375" style="166" customWidth="1"/>
    <col min="15" max="15" width="11.44140625" style="166" customWidth="1"/>
    <col min="16" max="16384" width="11.44140625" style="166"/>
  </cols>
  <sheetData>
    <row r="1" spans="1:14" ht="17.399999999999999" x14ac:dyDescent="0.3">
      <c r="A1" s="404" t="s">
        <v>90</v>
      </c>
      <c r="B1" s="404"/>
      <c r="C1" s="404"/>
      <c r="D1" s="404"/>
      <c r="E1" s="404"/>
      <c r="F1" s="404"/>
      <c r="G1" s="228"/>
      <c r="H1" s="228"/>
      <c r="I1" s="228"/>
      <c r="J1" s="228"/>
      <c r="K1" s="228"/>
      <c r="L1" s="228"/>
      <c r="M1" s="228"/>
      <c r="N1" s="228"/>
    </row>
    <row r="2" spans="1:14" s="335" customFormat="1" ht="17.399999999999999" x14ac:dyDescent="0.3">
      <c r="A2" s="334"/>
      <c r="B2" s="334"/>
      <c r="C2" s="334"/>
      <c r="D2" s="334"/>
      <c r="E2" s="334"/>
      <c r="F2" s="334"/>
    </row>
    <row r="3" spans="1:14" x14ac:dyDescent="0.25">
      <c r="A3" s="228"/>
      <c r="B3" s="228"/>
      <c r="C3" s="228"/>
      <c r="D3" s="228"/>
      <c r="E3" s="228"/>
      <c r="F3" s="228"/>
      <c r="G3" s="228"/>
      <c r="H3" s="228"/>
      <c r="I3" s="228"/>
      <c r="J3" s="228"/>
      <c r="K3" s="228"/>
      <c r="L3" s="228"/>
      <c r="M3" s="228"/>
      <c r="N3" s="228"/>
    </row>
    <row r="4" spans="1:14" x14ac:dyDescent="0.25">
      <c r="A4" s="228"/>
      <c r="B4" s="228"/>
      <c r="C4" s="228"/>
      <c r="D4" s="228"/>
      <c r="E4" s="228"/>
      <c r="F4" s="228"/>
      <c r="G4" s="228"/>
      <c r="H4" s="228"/>
      <c r="I4" s="228"/>
      <c r="J4" s="228"/>
      <c r="K4" s="228"/>
      <c r="L4" s="228"/>
      <c r="M4" s="228"/>
      <c r="N4" s="228"/>
    </row>
    <row r="5" spans="1:14" ht="13.8" x14ac:dyDescent="0.25">
      <c r="A5" s="405" t="s">
        <v>0</v>
      </c>
      <c r="B5" s="405"/>
      <c r="C5" s="405"/>
      <c r="D5" s="405"/>
      <c r="E5" s="405"/>
      <c r="F5" s="405"/>
      <c r="G5" s="405"/>
      <c r="H5" s="405"/>
      <c r="I5" s="405"/>
      <c r="J5" s="167"/>
      <c r="K5" s="167"/>
      <c r="L5" s="167"/>
      <c r="M5" s="167"/>
      <c r="N5" s="167"/>
    </row>
    <row r="6" spans="1:14" ht="13.8" x14ac:dyDescent="0.25">
      <c r="A6" s="405" t="s">
        <v>446</v>
      </c>
      <c r="B6" s="405"/>
      <c r="C6" s="405"/>
      <c r="D6" s="405"/>
      <c r="E6" s="405"/>
      <c r="F6" s="405"/>
      <c r="G6" s="405"/>
      <c r="H6" s="405"/>
      <c r="I6" s="405"/>
      <c r="J6" s="167"/>
      <c r="K6" s="167"/>
      <c r="L6" s="167"/>
      <c r="M6" s="167"/>
      <c r="N6" s="167"/>
    </row>
    <row r="7" spans="1:14" ht="13.8" x14ac:dyDescent="0.25">
      <c r="A7" s="405" t="s">
        <v>91</v>
      </c>
      <c r="B7" s="405"/>
      <c r="C7" s="405"/>
      <c r="D7" s="405"/>
      <c r="E7" s="405"/>
      <c r="F7" s="405"/>
      <c r="G7" s="405"/>
      <c r="H7" s="405"/>
      <c r="I7" s="405"/>
      <c r="J7" s="405"/>
      <c r="K7" s="405"/>
      <c r="L7" s="405"/>
      <c r="M7" s="405"/>
      <c r="N7" s="405"/>
    </row>
    <row r="8" spans="1:14" ht="20.100000000000001" customHeight="1" thickBot="1" x14ac:dyDescent="0.3">
      <c r="A8" s="228"/>
      <c r="B8" s="228"/>
      <c r="C8" s="228"/>
      <c r="D8" s="228"/>
      <c r="E8" s="228"/>
      <c r="F8" s="228"/>
      <c r="G8" s="228"/>
      <c r="H8" s="228"/>
      <c r="I8" s="228"/>
      <c r="J8" s="228"/>
      <c r="K8" s="228"/>
      <c r="L8" s="228"/>
      <c r="M8" s="228"/>
      <c r="N8" s="228"/>
    </row>
    <row r="9" spans="1:14" ht="20.100000000000001" customHeight="1" x14ac:dyDescent="0.25">
      <c r="A9" s="406" t="s">
        <v>133</v>
      </c>
      <c r="B9" s="407"/>
      <c r="C9" s="407"/>
      <c r="D9" s="407"/>
      <c r="E9" s="407"/>
      <c r="F9" s="407"/>
      <c r="G9" s="407"/>
      <c r="H9" s="407"/>
      <c r="I9" s="407"/>
      <c r="J9" s="407"/>
      <c r="K9" s="407"/>
      <c r="L9" s="407"/>
      <c r="M9" s="407"/>
      <c r="N9" s="408"/>
    </row>
    <row r="10" spans="1:14" ht="52.5" customHeight="1" x14ac:dyDescent="0.25">
      <c r="A10" s="393" t="s">
        <v>523</v>
      </c>
      <c r="B10" s="394"/>
      <c r="C10" s="394"/>
      <c r="D10" s="394"/>
      <c r="E10" s="394"/>
      <c r="F10" s="394"/>
      <c r="G10" s="394"/>
      <c r="H10" s="394"/>
      <c r="I10" s="394"/>
      <c r="J10" s="394"/>
      <c r="K10" s="394"/>
      <c r="L10" s="394"/>
      <c r="M10" s="394"/>
      <c r="N10" s="395"/>
    </row>
    <row r="11" spans="1:14" ht="20.100000000000001" customHeight="1" x14ac:dyDescent="0.25">
      <c r="A11" s="396" t="s">
        <v>331</v>
      </c>
      <c r="B11" s="397"/>
      <c r="C11" s="397"/>
      <c r="D11" s="397"/>
      <c r="E11" s="397"/>
      <c r="F11" s="397"/>
      <c r="G11" s="397"/>
      <c r="H11" s="397"/>
      <c r="I11" s="397"/>
      <c r="J11" s="397"/>
      <c r="K11" s="397"/>
      <c r="L11" s="397"/>
      <c r="M11" s="397"/>
      <c r="N11" s="398"/>
    </row>
    <row r="12" spans="1:14" ht="20.100000000000001" customHeight="1" x14ac:dyDescent="0.25">
      <c r="A12" s="381" t="s">
        <v>231</v>
      </c>
      <c r="B12" s="402"/>
      <c r="C12" s="402"/>
      <c r="D12" s="402"/>
      <c r="E12" s="402"/>
      <c r="F12" s="402"/>
      <c r="G12" s="402"/>
      <c r="H12" s="402"/>
      <c r="I12" s="402"/>
      <c r="J12" s="402"/>
      <c r="K12" s="402"/>
      <c r="L12" s="402"/>
      <c r="M12" s="402"/>
      <c r="N12" s="403"/>
    </row>
    <row r="13" spans="1:14" ht="36.75" customHeight="1" x14ac:dyDescent="0.25">
      <c r="A13" s="399" t="s">
        <v>230</v>
      </c>
      <c r="B13" s="400"/>
      <c r="C13" s="400"/>
      <c r="D13" s="400"/>
      <c r="E13" s="400"/>
      <c r="F13" s="400"/>
      <c r="G13" s="400"/>
      <c r="H13" s="400"/>
      <c r="I13" s="400"/>
      <c r="J13" s="400"/>
      <c r="K13" s="400"/>
      <c r="L13" s="400"/>
      <c r="M13" s="400"/>
      <c r="N13" s="401"/>
    </row>
    <row r="14" spans="1:14" ht="20.100000000000001" customHeight="1" x14ac:dyDescent="0.25">
      <c r="A14" s="378" t="s">
        <v>247</v>
      </c>
      <c r="B14" s="379"/>
      <c r="C14" s="379"/>
      <c r="D14" s="379"/>
      <c r="E14" s="379"/>
      <c r="F14" s="379"/>
      <c r="G14" s="379"/>
      <c r="H14" s="379"/>
      <c r="I14" s="379"/>
      <c r="J14" s="379"/>
      <c r="K14" s="379"/>
      <c r="L14" s="379"/>
      <c r="M14" s="379"/>
      <c r="N14" s="380"/>
    </row>
    <row r="15" spans="1:14" ht="20.100000000000001" customHeight="1" x14ac:dyDescent="0.25">
      <c r="A15" s="378" t="s">
        <v>248</v>
      </c>
      <c r="B15" s="379"/>
      <c r="C15" s="379"/>
      <c r="D15" s="379"/>
      <c r="E15" s="379"/>
      <c r="F15" s="379"/>
      <c r="G15" s="379"/>
      <c r="H15" s="379"/>
      <c r="I15" s="379"/>
      <c r="J15" s="379"/>
      <c r="K15" s="379"/>
      <c r="L15" s="379"/>
      <c r="M15" s="379"/>
      <c r="N15" s="380"/>
    </row>
    <row r="16" spans="1:14" ht="20.100000000000001" customHeight="1" x14ac:dyDescent="0.25">
      <c r="A16" s="381" t="s">
        <v>334</v>
      </c>
      <c r="B16" s="382"/>
      <c r="C16" s="382"/>
      <c r="D16" s="382"/>
      <c r="E16" s="382"/>
      <c r="F16" s="382"/>
      <c r="G16" s="382"/>
      <c r="H16" s="382"/>
      <c r="I16" s="382"/>
      <c r="J16" s="382"/>
      <c r="K16" s="382"/>
      <c r="L16" s="382"/>
      <c r="M16" s="382"/>
      <c r="N16" s="383"/>
    </row>
    <row r="17" spans="1:14" ht="33" customHeight="1" thickBot="1" x14ac:dyDescent="0.3">
      <c r="A17" s="390" t="s">
        <v>243</v>
      </c>
      <c r="B17" s="391"/>
      <c r="C17" s="391"/>
      <c r="D17" s="391"/>
      <c r="E17" s="391"/>
      <c r="F17" s="391"/>
      <c r="G17" s="391"/>
      <c r="H17" s="391"/>
      <c r="I17" s="391"/>
      <c r="J17" s="391"/>
      <c r="K17" s="391"/>
      <c r="L17" s="391"/>
      <c r="M17" s="391"/>
      <c r="N17" s="392"/>
    </row>
    <row r="18" spans="1:14" ht="20.100000000000001" customHeight="1" x14ac:dyDescent="0.25">
      <c r="A18" s="228"/>
      <c r="B18" s="228"/>
      <c r="C18" s="228"/>
      <c r="D18" s="228"/>
      <c r="E18" s="228"/>
      <c r="F18" s="228"/>
      <c r="G18" s="228"/>
      <c r="H18" s="228"/>
      <c r="I18" s="228"/>
      <c r="J18" s="228"/>
      <c r="K18" s="228"/>
      <c r="L18" s="228"/>
      <c r="M18" s="228"/>
      <c r="N18" s="228"/>
    </row>
    <row r="19" spans="1:14" ht="20.100000000000001" customHeight="1" x14ac:dyDescent="0.25">
      <c r="A19" s="364" t="s">
        <v>218</v>
      </c>
      <c r="B19" s="364"/>
      <c r="C19" s="364"/>
      <c r="D19" s="364"/>
      <c r="E19" s="228"/>
      <c r="F19" s="228"/>
      <c r="G19" s="228"/>
      <c r="H19" s="228"/>
      <c r="I19" s="228"/>
      <c r="J19" s="228"/>
      <c r="K19" s="228"/>
      <c r="L19" s="228"/>
      <c r="M19" s="228"/>
      <c r="N19" s="228"/>
    </row>
    <row r="20" spans="1:14" ht="20.100000000000001" customHeight="1" x14ac:dyDescent="0.25">
      <c r="A20" s="228"/>
      <c r="B20" s="228"/>
      <c r="C20" s="228"/>
      <c r="D20" s="228"/>
      <c r="E20" s="228"/>
      <c r="F20" s="228"/>
      <c r="G20" s="228"/>
      <c r="H20" s="228"/>
      <c r="I20" s="228"/>
      <c r="J20" s="228"/>
      <c r="K20" s="228"/>
      <c r="L20" s="228"/>
      <c r="M20" s="228"/>
      <c r="N20" s="228"/>
    </row>
    <row r="21" spans="1:14" ht="20.100000000000001" customHeight="1" thickBot="1" x14ac:dyDescent="0.3">
      <c r="A21" s="168" t="s">
        <v>134</v>
      </c>
      <c r="B21" s="168" t="s">
        <v>219</v>
      </c>
      <c r="C21" s="169"/>
      <c r="D21" s="169"/>
      <c r="E21" s="169"/>
      <c r="F21" s="169"/>
      <c r="G21" s="169"/>
      <c r="H21" s="169"/>
      <c r="I21" s="169"/>
      <c r="J21" s="169"/>
      <c r="K21" s="169"/>
      <c r="L21" s="169"/>
      <c r="M21" s="169"/>
      <c r="N21" s="169"/>
    </row>
    <row r="22" spans="1:14" ht="20.100000000000001" customHeight="1" thickBot="1" x14ac:dyDescent="0.3">
      <c r="A22" s="365" t="s">
        <v>320</v>
      </c>
      <c r="B22" s="366"/>
      <c r="C22" s="366"/>
      <c r="D22" s="366"/>
      <c r="E22" s="366"/>
      <c r="F22" s="366"/>
      <c r="G22" s="366"/>
      <c r="H22" s="366"/>
      <c r="I22" s="366"/>
      <c r="J22" s="366"/>
      <c r="K22" s="366"/>
      <c r="L22" s="366"/>
      <c r="M22" s="366"/>
      <c r="N22" s="367"/>
    </row>
    <row r="23" spans="1:14" ht="14.25" customHeight="1" x14ac:dyDescent="0.25">
      <c r="A23" s="228"/>
      <c r="B23" s="228"/>
      <c r="C23" s="228"/>
      <c r="D23" s="228"/>
      <c r="E23" s="228"/>
      <c r="F23" s="228"/>
      <c r="G23" s="228"/>
      <c r="H23" s="228"/>
      <c r="I23" s="228"/>
      <c r="J23" s="228"/>
      <c r="K23" s="228"/>
      <c r="L23" s="228"/>
      <c r="M23" s="228"/>
      <c r="N23" s="228"/>
    </row>
    <row r="24" spans="1:14" ht="20.100000000000001" customHeight="1" thickBot="1" x14ac:dyDescent="0.3">
      <c r="A24" s="168" t="s">
        <v>134</v>
      </c>
      <c r="B24" s="168" t="s">
        <v>220</v>
      </c>
      <c r="C24" s="169"/>
      <c r="D24" s="169"/>
      <c r="E24" s="169"/>
      <c r="F24" s="169"/>
      <c r="G24" s="169"/>
      <c r="H24" s="169"/>
      <c r="I24" s="169"/>
      <c r="J24" s="169"/>
      <c r="K24" s="169"/>
      <c r="L24" s="169"/>
      <c r="M24" s="169"/>
      <c r="N24" s="169"/>
    </row>
    <row r="25" spans="1:14" ht="35.1" customHeight="1" thickBot="1" x14ac:dyDescent="0.3">
      <c r="A25" s="365" t="s">
        <v>249</v>
      </c>
      <c r="B25" s="366"/>
      <c r="C25" s="366"/>
      <c r="D25" s="366"/>
      <c r="E25" s="366"/>
      <c r="F25" s="366"/>
      <c r="G25" s="366"/>
      <c r="H25" s="366"/>
      <c r="I25" s="366"/>
      <c r="J25" s="366"/>
      <c r="K25" s="366"/>
      <c r="L25" s="366"/>
      <c r="M25" s="366"/>
      <c r="N25" s="367"/>
    </row>
    <row r="26" spans="1:14" ht="14.25" customHeight="1" x14ac:dyDescent="0.25">
      <c r="A26" s="228"/>
      <c r="B26" s="228"/>
      <c r="C26" s="228"/>
      <c r="D26" s="228"/>
      <c r="E26" s="228"/>
      <c r="F26" s="228"/>
      <c r="G26" s="228"/>
      <c r="H26" s="228"/>
      <c r="I26" s="228"/>
      <c r="J26" s="228"/>
      <c r="K26" s="228"/>
      <c r="L26" s="228"/>
      <c r="M26" s="228"/>
      <c r="N26" s="228"/>
    </row>
    <row r="27" spans="1:14" ht="20.100000000000001" customHeight="1" thickBot="1" x14ac:dyDescent="0.3">
      <c r="A27" s="168" t="s">
        <v>134</v>
      </c>
      <c r="B27" s="168">
        <v>16</v>
      </c>
      <c r="C27" s="169"/>
      <c r="D27" s="169"/>
      <c r="E27" s="169"/>
      <c r="F27" s="169"/>
      <c r="G27" s="169"/>
      <c r="H27" s="169"/>
      <c r="I27" s="169"/>
      <c r="J27" s="169"/>
      <c r="K27" s="169"/>
      <c r="L27" s="169"/>
      <c r="M27" s="169"/>
      <c r="N27" s="169"/>
    </row>
    <row r="28" spans="1:14" ht="35.1" customHeight="1" thickBot="1" x14ac:dyDescent="0.3">
      <c r="A28" s="365" t="s">
        <v>250</v>
      </c>
      <c r="B28" s="366"/>
      <c r="C28" s="366"/>
      <c r="D28" s="366"/>
      <c r="E28" s="366"/>
      <c r="F28" s="366"/>
      <c r="G28" s="366"/>
      <c r="H28" s="366"/>
      <c r="I28" s="366"/>
      <c r="J28" s="366"/>
      <c r="K28" s="366"/>
      <c r="L28" s="366"/>
      <c r="M28" s="366"/>
      <c r="N28" s="367"/>
    </row>
    <row r="29" spans="1:14" ht="14.25" customHeight="1" x14ac:dyDescent="0.25">
      <c r="A29" s="228"/>
      <c r="B29" s="228"/>
      <c r="C29" s="228"/>
      <c r="D29" s="228"/>
      <c r="E29" s="228"/>
      <c r="F29" s="228"/>
      <c r="G29" s="228"/>
      <c r="H29" s="228"/>
      <c r="I29" s="228"/>
      <c r="J29" s="228"/>
      <c r="K29" s="228"/>
      <c r="L29" s="228"/>
      <c r="M29" s="228"/>
      <c r="N29" s="228"/>
    </row>
    <row r="30" spans="1:14" ht="20.100000000000001" customHeight="1" thickBot="1" x14ac:dyDescent="0.3">
      <c r="A30" s="168" t="s">
        <v>155</v>
      </c>
      <c r="B30" s="168">
        <v>17</v>
      </c>
      <c r="C30" s="169"/>
      <c r="D30" s="169"/>
      <c r="E30" s="169"/>
      <c r="F30" s="169"/>
      <c r="G30" s="169"/>
      <c r="H30" s="169"/>
      <c r="I30" s="169"/>
      <c r="J30" s="169"/>
      <c r="K30" s="169"/>
      <c r="L30" s="169"/>
      <c r="M30" s="169"/>
      <c r="N30" s="169"/>
    </row>
    <row r="31" spans="1:14" ht="35.1" customHeight="1" thickBot="1" x14ac:dyDescent="0.3">
      <c r="A31" s="365" t="s">
        <v>321</v>
      </c>
      <c r="B31" s="366"/>
      <c r="C31" s="366"/>
      <c r="D31" s="366"/>
      <c r="E31" s="366"/>
      <c r="F31" s="366"/>
      <c r="G31" s="366"/>
      <c r="H31" s="366"/>
      <c r="I31" s="366"/>
      <c r="J31" s="366"/>
      <c r="K31" s="366"/>
      <c r="L31" s="366"/>
      <c r="M31" s="366"/>
      <c r="N31" s="367"/>
    </row>
    <row r="32" spans="1:14" ht="14.25" customHeight="1" x14ac:dyDescent="0.25">
      <c r="A32" s="228"/>
      <c r="B32" s="228"/>
      <c r="C32" s="228"/>
      <c r="D32" s="228"/>
      <c r="E32" s="228"/>
      <c r="F32" s="228"/>
      <c r="G32" s="228"/>
      <c r="H32" s="228"/>
      <c r="I32" s="228"/>
      <c r="J32" s="228"/>
      <c r="K32" s="228"/>
      <c r="L32" s="228"/>
      <c r="M32" s="228"/>
      <c r="N32" s="228"/>
    </row>
    <row r="33" spans="1:14" ht="20.100000000000001" customHeight="1" thickBot="1" x14ac:dyDescent="0.3">
      <c r="A33" s="168" t="s">
        <v>135</v>
      </c>
      <c r="B33" s="168">
        <v>18</v>
      </c>
      <c r="C33" s="169"/>
      <c r="D33" s="169"/>
      <c r="E33" s="169"/>
      <c r="F33" s="169"/>
      <c r="G33" s="169"/>
      <c r="H33" s="169"/>
      <c r="I33" s="169"/>
      <c r="J33" s="169"/>
      <c r="K33" s="169"/>
      <c r="L33" s="169"/>
      <c r="M33" s="169"/>
      <c r="N33" s="169"/>
    </row>
    <row r="34" spans="1:14" ht="35.1" customHeight="1" thickBot="1" x14ac:dyDescent="0.3">
      <c r="A34" s="365" t="s">
        <v>322</v>
      </c>
      <c r="B34" s="366"/>
      <c r="C34" s="366"/>
      <c r="D34" s="366"/>
      <c r="E34" s="366"/>
      <c r="F34" s="366"/>
      <c r="G34" s="366"/>
      <c r="H34" s="366"/>
      <c r="I34" s="366"/>
      <c r="J34" s="366"/>
      <c r="K34" s="366"/>
      <c r="L34" s="366"/>
      <c r="M34" s="366"/>
      <c r="N34" s="367"/>
    </row>
    <row r="35" spans="1:14" s="333" customFormat="1" ht="14.25" customHeight="1" x14ac:dyDescent="0.25">
      <c r="A35" s="332"/>
      <c r="B35" s="332"/>
      <c r="C35" s="332"/>
      <c r="D35" s="332"/>
      <c r="E35" s="332"/>
      <c r="F35" s="332"/>
      <c r="G35" s="332"/>
      <c r="H35" s="332"/>
      <c r="I35" s="332"/>
      <c r="J35" s="332"/>
      <c r="K35" s="332"/>
      <c r="L35" s="332"/>
      <c r="M35" s="332"/>
      <c r="N35" s="332"/>
    </row>
    <row r="36" spans="1:14" s="333" customFormat="1" ht="20.100000000000001" customHeight="1" thickBot="1" x14ac:dyDescent="0.3">
      <c r="A36" s="168" t="s">
        <v>135</v>
      </c>
      <c r="B36" s="168" t="s">
        <v>491</v>
      </c>
      <c r="C36" s="169"/>
      <c r="D36" s="169"/>
      <c r="E36" s="169"/>
      <c r="F36" s="169"/>
      <c r="G36" s="169"/>
      <c r="H36" s="169"/>
      <c r="I36" s="169"/>
      <c r="J36" s="169"/>
      <c r="K36" s="169"/>
      <c r="L36" s="169"/>
      <c r="M36" s="169"/>
      <c r="N36" s="169"/>
    </row>
    <row r="37" spans="1:14" s="333" customFormat="1" ht="35.1" customHeight="1" thickBot="1" x14ac:dyDescent="0.3">
      <c r="A37" s="365" t="s">
        <v>493</v>
      </c>
      <c r="B37" s="366"/>
      <c r="C37" s="366"/>
      <c r="D37" s="366"/>
      <c r="E37" s="366"/>
      <c r="F37" s="366"/>
      <c r="G37" s="366"/>
      <c r="H37" s="366"/>
      <c r="I37" s="366"/>
      <c r="J37" s="366"/>
      <c r="K37" s="366"/>
      <c r="L37" s="366"/>
      <c r="M37" s="366"/>
      <c r="N37" s="367"/>
    </row>
    <row r="38" spans="1:14" s="333" customFormat="1" ht="14.25" customHeight="1" x14ac:dyDescent="0.25">
      <c r="A38" s="332"/>
      <c r="B38" s="332"/>
      <c r="C38" s="332"/>
      <c r="D38" s="332"/>
      <c r="E38" s="332"/>
      <c r="F38" s="332"/>
      <c r="G38" s="332"/>
      <c r="H38" s="332"/>
      <c r="I38" s="332"/>
      <c r="J38" s="332"/>
      <c r="K38" s="332"/>
      <c r="L38" s="332"/>
      <c r="M38" s="332"/>
      <c r="N38" s="332"/>
    </row>
    <row r="39" spans="1:14" ht="20.100000000000001" customHeight="1" thickBot="1" x14ac:dyDescent="0.3">
      <c r="A39" s="168" t="s">
        <v>134</v>
      </c>
      <c r="B39" s="168" t="s">
        <v>489</v>
      </c>
      <c r="C39" s="169"/>
      <c r="D39" s="169"/>
      <c r="E39" s="169"/>
      <c r="F39" s="169"/>
      <c r="G39" s="169"/>
      <c r="H39" s="169"/>
      <c r="I39" s="169"/>
      <c r="J39" s="169"/>
      <c r="K39" s="169"/>
      <c r="L39" s="169"/>
      <c r="M39" s="169"/>
      <c r="N39" s="169"/>
    </row>
    <row r="40" spans="1:14" ht="51.9" customHeight="1" thickBot="1" x14ac:dyDescent="0.3">
      <c r="A40" s="365" t="s">
        <v>490</v>
      </c>
      <c r="B40" s="366"/>
      <c r="C40" s="366"/>
      <c r="D40" s="366"/>
      <c r="E40" s="366"/>
      <c r="F40" s="366"/>
      <c r="G40" s="366"/>
      <c r="H40" s="366"/>
      <c r="I40" s="366"/>
      <c r="J40" s="366"/>
      <c r="K40" s="366"/>
      <c r="L40" s="366"/>
      <c r="M40" s="366"/>
      <c r="N40" s="367"/>
    </row>
    <row r="41" spans="1:14" ht="14.25" customHeight="1" x14ac:dyDescent="0.25">
      <c r="A41" s="228"/>
      <c r="B41" s="228"/>
      <c r="C41" s="228"/>
      <c r="D41" s="228"/>
      <c r="E41" s="228"/>
      <c r="F41" s="228"/>
      <c r="G41" s="228"/>
      <c r="H41" s="228"/>
      <c r="I41" s="228"/>
      <c r="J41" s="228"/>
      <c r="K41" s="228"/>
      <c r="L41" s="228"/>
      <c r="M41" s="228"/>
      <c r="N41" s="228"/>
    </row>
    <row r="42" spans="1:14" ht="20.100000000000001" customHeight="1" thickBot="1" x14ac:dyDescent="0.3">
      <c r="A42" s="168" t="s">
        <v>134</v>
      </c>
      <c r="B42" s="168" t="s">
        <v>492</v>
      </c>
      <c r="C42" s="169"/>
      <c r="D42" s="169"/>
      <c r="E42" s="169"/>
      <c r="F42" s="169"/>
      <c r="G42" s="169"/>
      <c r="H42" s="169"/>
      <c r="I42" s="169"/>
      <c r="J42" s="169"/>
      <c r="K42" s="169"/>
      <c r="L42" s="169"/>
      <c r="M42" s="169"/>
      <c r="N42" s="169"/>
    </row>
    <row r="43" spans="1:14" ht="152.1" customHeight="1" thickBot="1" x14ac:dyDescent="0.3">
      <c r="A43" s="365" t="s">
        <v>566</v>
      </c>
      <c r="B43" s="366"/>
      <c r="C43" s="366"/>
      <c r="D43" s="366"/>
      <c r="E43" s="366"/>
      <c r="F43" s="366"/>
      <c r="G43" s="366"/>
      <c r="H43" s="366"/>
      <c r="I43" s="366"/>
      <c r="J43" s="366"/>
      <c r="K43" s="366"/>
      <c r="L43" s="366"/>
      <c r="M43" s="366"/>
      <c r="N43" s="367"/>
    </row>
    <row r="44" spans="1:14" ht="14.25" customHeight="1" x14ac:dyDescent="0.25">
      <c r="A44" s="227"/>
      <c r="B44" s="227"/>
      <c r="C44" s="227"/>
      <c r="D44" s="227"/>
      <c r="E44" s="227"/>
      <c r="F44" s="227"/>
      <c r="G44" s="227"/>
      <c r="H44" s="227"/>
      <c r="I44" s="227"/>
      <c r="J44" s="227"/>
      <c r="K44" s="227"/>
      <c r="L44" s="227"/>
      <c r="M44" s="227"/>
      <c r="N44" s="227"/>
    </row>
    <row r="45" spans="1:14" ht="20.100000000000001" customHeight="1" thickBot="1" x14ac:dyDescent="0.3">
      <c r="A45" s="168" t="s">
        <v>134</v>
      </c>
      <c r="B45" s="170" t="s">
        <v>310</v>
      </c>
      <c r="C45" s="169"/>
      <c r="D45" s="169"/>
      <c r="E45" s="169"/>
      <c r="F45" s="169"/>
      <c r="G45" s="169"/>
      <c r="H45" s="169"/>
      <c r="I45" s="169"/>
      <c r="J45" s="169"/>
      <c r="K45" s="169"/>
      <c r="L45" s="169"/>
      <c r="M45" s="169"/>
      <c r="N45" s="169"/>
    </row>
    <row r="46" spans="1:14" ht="105" customHeight="1" thickBot="1" x14ac:dyDescent="0.3">
      <c r="A46" s="361" t="s">
        <v>541</v>
      </c>
      <c r="B46" s="362"/>
      <c r="C46" s="362"/>
      <c r="D46" s="362"/>
      <c r="E46" s="362"/>
      <c r="F46" s="362"/>
      <c r="G46" s="362"/>
      <c r="H46" s="362"/>
      <c r="I46" s="362"/>
      <c r="J46" s="362"/>
      <c r="K46" s="362"/>
      <c r="L46" s="362"/>
      <c r="M46" s="362"/>
      <c r="N46" s="363"/>
    </row>
    <row r="47" spans="1:14" ht="20.100000000000001" customHeight="1" x14ac:dyDescent="0.25">
      <c r="A47" s="171"/>
      <c r="B47" s="171"/>
      <c r="C47" s="171"/>
      <c r="D47" s="171"/>
      <c r="E47" s="171"/>
      <c r="F47" s="171"/>
      <c r="G47" s="171"/>
      <c r="H47" s="171"/>
      <c r="I47" s="171"/>
      <c r="J47" s="171"/>
      <c r="K47" s="171"/>
      <c r="L47" s="171"/>
      <c r="M47" s="171"/>
      <c r="N47" s="171"/>
    </row>
    <row r="48" spans="1:14" ht="20.100000000000001" customHeight="1" thickBot="1" x14ac:dyDescent="0.3">
      <c r="A48" s="168" t="s">
        <v>134</v>
      </c>
      <c r="B48" s="170" t="s">
        <v>311</v>
      </c>
      <c r="C48" s="169"/>
      <c r="D48" s="169"/>
      <c r="E48" s="169"/>
      <c r="F48" s="169"/>
      <c r="G48" s="169"/>
      <c r="H48" s="169"/>
      <c r="I48" s="169"/>
      <c r="J48" s="169"/>
      <c r="K48" s="169"/>
      <c r="L48" s="169"/>
      <c r="M48" s="169"/>
      <c r="N48" s="169"/>
    </row>
    <row r="49" spans="1:14" ht="120.75" customHeight="1" thickBot="1" x14ac:dyDescent="0.3">
      <c r="A49" s="361" t="s">
        <v>542</v>
      </c>
      <c r="B49" s="362"/>
      <c r="C49" s="362"/>
      <c r="D49" s="362"/>
      <c r="E49" s="362"/>
      <c r="F49" s="362"/>
      <c r="G49" s="362"/>
      <c r="H49" s="362"/>
      <c r="I49" s="362"/>
      <c r="J49" s="362"/>
      <c r="K49" s="362"/>
      <c r="L49" s="362"/>
      <c r="M49" s="362"/>
      <c r="N49" s="363"/>
    </row>
    <row r="50" spans="1:14" ht="20.100000000000001" customHeight="1" x14ac:dyDescent="0.25">
      <c r="A50" s="228"/>
      <c r="B50" s="228"/>
      <c r="C50" s="228"/>
      <c r="D50" s="228"/>
      <c r="E50" s="228"/>
      <c r="F50" s="228"/>
      <c r="G50" s="228"/>
      <c r="H50" s="228"/>
      <c r="I50" s="228"/>
      <c r="J50" s="228"/>
      <c r="K50" s="228"/>
      <c r="L50" s="228"/>
      <c r="M50" s="228"/>
      <c r="N50" s="228"/>
    </row>
    <row r="51" spans="1:14" ht="20.100000000000001" customHeight="1" thickBot="1" x14ac:dyDescent="0.3">
      <c r="A51" s="168" t="s">
        <v>134</v>
      </c>
      <c r="B51" s="168" t="s">
        <v>312</v>
      </c>
      <c r="C51" s="169"/>
      <c r="D51" s="169"/>
      <c r="E51" s="169"/>
      <c r="F51" s="169"/>
      <c r="G51" s="169"/>
      <c r="H51" s="169"/>
      <c r="I51" s="169"/>
      <c r="J51" s="169"/>
      <c r="K51" s="169"/>
      <c r="L51" s="169"/>
      <c r="M51" s="169"/>
      <c r="N51" s="169"/>
    </row>
    <row r="52" spans="1:14" ht="132.75" customHeight="1" thickBot="1" x14ac:dyDescent="0.3">
      <c r="A52" s="361" t="s">
        <v>567</v>
      </c>
      <c r="B52" s="362"/>
      <c r="C52" s="362"/>
      <c r="D52" s="362"/>
      <c r="E52" s="362"/>
      <c r="F52" s="362"/>
      <c r="G52" s="362"/>
      <c r="H52" s="362"/>
      <c r="I52" s="362"/>
      <c r="J52" s="362"/>
      <c r="K52" s="362"/>
      <c r="L52" s="362"/>
      <c r="M52" s="362"/>
      <c r="N52" s="363"/>
    </row>
    <row r="53" spans="1:14" ht="20.100000000000001" customHeight="1" x14ac:dyDescent="0.25">
      <c r="A53" s="228"/>
      <c r="B53" s="228"/>
      <c r="C53" s="228"/>
      <c r="D53" s="228"/>
      <c r="E53" s="228"/>
      <c r="F53" s="228"/>
      <c r="G53" s="228"/>
      <c r="H53" s="228"/>
      <c r="I53" s="228"/>
      <c r="J53" s="228"/>
      <c r="K53" s="228"/>
      <c r="L53" s="228"/>
      <c r="M53" s="228"/>
      <c r="N53" s="228"/>
    </row>
    <row r="54" spans="1:14" ht="20.100000000000001" customHeight="1" thickBot="1" x14ac:dyDescent="0.3">
      <c r="A54" s="168" t="s">
        <v>134</v>
      </c>
      <c r="B54" s="168" t="s">
        <v>313</v>
      </c>
      <c r="C54" s="169"/>
      <c r="D54" s="169"/>
      <c r="E54" s="169"/>
      <c r="F54" s="169"/>
      <c r="G54" s="169"/>
      <c r="H54" s="169"/>
      <c r="I54" s="169"/>
      <c r="J54" s="169"/>
      <c r="K54" s="169"/>
      <c r="L54" s="169"/>
      <c r="M54" s="169"/>
      <c r="N54" s="169"/>
    </row>
    <row r="55" spans="1:14" ht="54.75" customHeight="1" thickBot="1" x14ac:dyDescent="0.3">
      <c r="A55" s="361" t="s">
        <v>495</v>
      </c>
      <c r="B55" s="362"/>
      <c r="C55" s="362"/>
      <c r="D55" s="362"/>
      <c r="E55" s="362"/>
      <c r="F55" s="362"/>
      <c r="G55" s="362"/>
      <c r="H55" s="362"/>
      <c r="I55" s="362"/>
      <c r="J55" s="362"/>
      <c r="K55" s="362"/>
      <c r="L55" s="362"/>
      <c r="M55" s="362"/>
      <c r="N55" s="363"/>
    </row>
    <row r="56" spans="1:14" ht="14.25" customHeight="1" x14ac:dyDescent="0.25">
      <c r="A56" s="228"/>
      <c r="B56" s="228"/>
      <c r="C56" s="228"/>
      <c r="D56" s="228"/>
      <c r="E56" s="228"/>
      <c r="F56" s="228"/>
      <c r="G56" s="228"/>
      <c r="H56" s="228"/>
      <c r="I56" s="228"/>
      <c r="J56" s="228"/>
      <c r="K56" s="228"/>
      <c r="L56" s="228"/>
      <c r="M56" s="228"/>
      <c r="N56" s="228"/>
    </row>
    <row r="57" spans="1:14" s="330" customFormat="1" ht="20.100000000000001" customHeight="1" thickBot="1" x14ac:dyDescent="0.3">
      <c r="A57" s="168" t="s">
        <v>134</v>
      </c>
      <c r="B57" s="168" t="s">
        <v>485</v>
      </c>
      <c r="C57" s="169"/>
      <c r="D57" s="169"/>
      <c r="E57" s="169"/>
      <c r="F57" s="169"/>
      <c r="G57" s="169"/>
      <c r="H57" s="169"/>
      <c r="I57" s="169"/>
      <c r="J57" s="169"/>
      <c r="K57" s="169"/>
      <c r="L57" s="169"/>
      <c r="M57" s="169"/>
      <c r="N57" s="169"/>
    </row>
    <row r="58" spans="1:14" s="330" customFormat="1" ht="50.25" customHeight="1" thickBot="1" x14ac:dyDescent="0.3">
      <c r="A58" s="361" t="s">
        <v>543</v>
      </c>
      <c r="B58" s="362"/>
      <c r="C58" s="362"/>
      <c r="D58" s="362"/>
      <c r="E58" s="362"/>
      <c r="F58" s="362"/>
      <c r="G58" s="362"/>
      <c r="H58" s="362"/>
      <c r="I58" s="362"/>
      <c r="J58" s="362"/>
      <c r="K58" s="362"/>
      <c r="L58" s="362"/>
      <c r="M58" s="362"/>
      <c r="N58" s="363"/>
    </row>
    <row r="59" spans="1:14" ht="15" customHeight="1" x14ac:dyDescent="0.25">
      <c r="A59" s="228"/>
      <c r="B59" s="228"/>
      <c r="C59" s="228"/>
      <c r="D59" s="228"/>
      <c r="E59" s="228"/>
      <c r="F59" s="228"/>
      <c r="G59" s="228"/>
      <c r="H59" s="228"/>
      <c r="I59" s="228"/>
      <c r="J59" s="228"/>
      <c r="K59" s="228"/>
      <c r="L59" s="228"/>
      <c r="M59" s="228"/>
      <c r="N59" s="228"/>
    </row>
    <row r="60" spans="1:14" ht="20.100000000000001" customHeight="1" x14ac:dyDescent="0.25">
      <c r="A60" s="364" t="s">
        <v>227</v>
      </c>
      <c r="B60" s="364"/>
      <c r="C60" s="364"/>
      <c r="D60" s="364"/>
      <c r="E60" s="228"/>
      <c r="F60" s="228"/>
      <c r="G60" s="228"/>
      <c r="H60" s="228"/>
      <c r="I60" s="228"/>
      <c r="J60" s="228"/>
      <c r="K60" s="228"/>
      <c r="L60" s="228"/>
      <c r="M60" s="228"/>
      <c r="N60" s="228"/>
    </row>
    <row r="61" spans="1:14" ht="20.100000000000001" customHeight="1" x14ac:dyDescent="0.25">
      <c r="A61" s="226"/>
      <c r="B61" s="226"/>
      <c r="C61" s="226"/>
      <c r="D61" s="226"/>
      <c r="E61" s="228"/>
      <c r="F61" s="228"/>
      <c r="G61" s="228"/>
      <c r="H61" s="228"/>
      <c r="I61" s="228"/>
      <c r="J61" s="228"/>
      <c r="K61" s="228"/>
      <c r="L61" s="228"/>
      <c r="M61" s="228"/>
      <c r="N61" s="228"/>
    </row>
    <row r="62" spans="1:14" ht="20.100000000000001" customHeight="1" thickBot="1" x14ac:dyDescent="0.3">
      <c r="A62" s="168" t="s">
        <v>134</v>
      </c>
      <c r="B62" s="168" t="s">
        <v>488</v>
      </c>
      <c r="C62" s="169"/>
      <c r="D62" s="169"/>
      <c r="E62" s="169"/>
      <c r="F62" s="169"/>
      <c r="G62" s="169"/>
      <c r="H62" s="169"/>
      <c r="I62" s="169"/>
      <c r="J62" s="169"/>
      <c r="K62" s="169"/>
      <c r="L62" s="228"/>
      <c r="M62" s="228"/>
      <c r="N62" s="228"/>
    </row>
    <row r="63" spans="1:14" ht="99.9" customHeight="1" thickBot="1" x14ac:dyDescent="0.3">
      <c r="A63" s="365" t="s">
        <v>376</v>
      </c>
      <c r="B63" s="366"/>
      <c r="C63" s="366"/>
      <c r="D63" s="366"/>
      <c r="E63" s="366"/>
      <c r="F63" s="366"/>
      <c r="G63" s="366"/>
      <c r="H63" s="366"/>
      <c r="I63" s="366"/>
      <c r="J63" s="366"/>
      <c r="K63" s="366"/>
      <c r="L63" s="366"/>
      <c r="M63" s="366"/>
      <c r="N63" s="367"/>
    </row>
    <row r="64" spans="1:14" ht="20.100000000000001" customHeight="1" x14ac:dyDescent="0.25">
      <c r="A64" s="226"/>
      <c r="B64" s="226"/>
      <c r="C64" s="226"/>
      <c r="D64" s="226"/>
      <c r="E64" s="228"/>
      <c r="F64" s="228"/>
      <c r="G64" s="228"/>
      <c r="H64" s="228"/>
      <c r="I64" s="228"/>
      <c r="J64" s="228"/>
      <c r="K64" s="228"/>
      <c r="L64" s="228"/>
      <c r="M64" s="228"/>
      <c r="N64" s="228"/>
    </row>
    <row r="65" spans="1:14" ht="20.100000000000001" customHeight="1" x14ac:dyDescent="0.25">
      <c r="A65" s="364" t="s">
        <v>156</v>
      </c>
      <c r="B65" s="364"/>
      <c r="C65" s="364"/>
      <c r="D65" s="364"/>
      <c r="E65" s="364"/>
      <c r="F65" s="364"/>
      <c r="G65" s="228"/>
      <c r="H65" s="228"/>
      <c r="I65" s="228"/>
      <c r="J65" s="228"/>
      <c r="K65" s="228"/>
      <c r="L65" s="228"/>
      <c r="M65" s="228"/>
      <c r="N65" s="228"/>
    </row>
    <row r="66" spans="1:14" ht="20.100000000000001" customHeight="1" x14ac:dyDescent="0.25">
      <c r="A66" s="364" t="s">
        <v>377</v>
      </c>
      <c r="B66" s="364"/>
      <c r="C66" s="364"/>
      <c r="D66" s="364"/>
      <c r="E66" s="364"/>
      <c r="F66" s="364"/>
      <c r="G66" s="364"/>
      <c r="H66" s="364"/>
      <c r="I66" s="364"/>
      <c r="J66" s="364"/>
      <c r="K66" s="364"/>
      <c r="L66" s="364"/>
      <c r="M66" s="364"/>
      <c r="N66" s="364"/>
    </row>
    <row r="67" spans="1:14" ht="45.75" customHeight="1" x14ac:dyDescent="0.25">
      <c r="A67" s="228"/>
      <c r="B67" s="228"/>
      <c r="C67" s="228"/>
      <c r="D67" s="228"/>
      <c r="E67" s="228"/>
      <c r="F67" s="228"/>
      <c r="G67" s="228"/>
      <c r="H67" s="228"/>
      <c r="I67" s="228"/>
      <c r="J67" s="228"/>
      <c r="K67" s="228"/>
      <c r="L67" s="228"/>
      <c r="M67" s="228"/>
      <c r="N67" s="228"/>
    </row>
    <row r="68" spans="1:14" ht="45.75" customHeight="1" x14ac:dyDescent="0.25">
      <c r="A68" s="228"/>
      <c r="B68" s="228"/>
      <c r="C68" s="228"/>
      <c r="D68" s="228"/>
      <c r="E68" s="228"/>
      <c r="F68" s="228"/>
      <c r="G68" s="228"/>
      <c r="H68" s="228"/>
      <c r="I68" s="228"/>
      <c r="J68" s="228"/>
      <c r="K68" s="228"/>
      <c r="L68" s="228"/>
      <c r="M68" s="228"/>
      <c r="N68" s="228"/>
    </row>
    <row r="69" spans="1:14" ht="16.5" customHeight="1" x14ac:dyDescent="0.25">
      <c r="A69" s="228"/>
      <c r="B69" s="228"/>
      <c r="C69" s="228"/>
      <c r="D69" s="228"/>
      <c r="E69" s="228"/>
      <c r="F69" s="228"/>
      <c r="G69" s="228"/>
      <c r="H69" s="228"/>
      <c r="I69" s="228"/>
      <c r="J69" s="228"/>
      <c r="K69" s="228"/>
      <c r="L69" s="228"/>
      <c r="M69" s="228"/>
      <c r="N69" s="228"/>
    </row>
    <row r="70" spans="1:14" x14ac:dyDescent="0.25">
      <c r="A70" s="228"/>
      <c r="B70" s="228"/>
      <c r="C70" s="228"/>
      <c r="D70" s="228"/>
      <c r="E70" s="228"/>
      <c r="F70" s="228"/>
      <c r="G70" s="228"/>
      <c r="H70" s="228"/>
      <c r="I70" s="228"/>
      <c r="J70" s="228"/>
      <c r="K70" s="228"/>
      <c r="L70" s="228"/>
      <c r="M70" s="228"/>
      <c r="N70" s="228"/>
    </row>
    <row r="71" spans="1:14" x14ac:dyDescent="0.25">
      <c r="A71" s="228"/>
      <c r="B71" s="228"/>
      <c r="C71" s="228"/>
      <c r="D71" s="228"/>
      <c r="E71" s="228"/>
      <c r="F71" s="228"/>
      <c r="G71" s="228"/>
      <c r="H71" s="228"/>
      <c r="I71" s="228"/>
      <c r="J71" s="228"/>
      <c r="K71" s="228"/>
      <c r="L71" s="228"/>
      <c r="M71" s="228"/>
      <c r="N71" s="228"/>
    </row>
    <row r="72" spans="1:14" x14ac:dyDescent="0.25">
      <c r="A72" s="228"/>
      <c r="B72" s="228"/>
      <c r="C72" s="228"/>
      <c r="D72" s="228"/>
      <c r="E72" s="228"/>
      <c r="F72" s="228"/>
      <c r="G72" s="228"/>
      <c r="H72" s="228"/>
      <c r="I72" s="228"/>
      <c r="J72" s="228"/>
      <c r="K72" s="228"/>
      <c r="L72" s="228"/>
      <c r="M72" s="228"/>
      <c r="N72" s="228"/>
    </row>
    <row r="73" spans="1:14" ht="13.8" x14ac:dyDescent="0.25">
      <c r="A73" s="169"/>
      <c r="B73" s="169"/>
      <c r="C73" s="169"/>
      <c r="D73" s="169"/>
      <c r="E73" s="169"/>
      <c r="F73" s="169"/>
      <c r="G73" s="169"/>
      <c r="H73" s="169"/>
      <c r="I73" s="169"/>
      <c r="J73" s="169"/>
      <c r="K73" s="169"/>
      <c r="L73" s="169"/>
      <c r="M73" s="169"/>
      <c r="N73" s="228"/>
    </row>
    <row r="74" spans="1:14" ht="13.8" x14ac:dyDescent="0.25">
      <c r="A74" s="169"/>
      <c r="B74" s="169"/>
      <c r="C74" s="169"/>
      <c r="D74" s="169"/>
      <c r="E74" s="169"/>
      <c r="F74" s="169"/>
      <c r="G74" s="169"/>
      <c r="H74" s="169"/>
      <c r="I74" s="169"/>
      <c r="J74" s="169"/>
      <c r="K74" s="169"/>
      <c r="L74" s="169"/>
      <c r="M74" s="169"/>
      <c r="N74" s="228"/>
    </row>
    <row r="75" spans="1:14" ht="13.8" x14ac:dyDescent="0.25">
      <c r="A75" s="169"/>
      <c r="B75" s="169"/>
      <c r="C75" s="169"/>
      <c r="D75" s="169"/>
      <c r="E75" s="169"/>
      <c r="F75" s="169"/>
      <c r="G75" s="169"/>
      <c r="H75" s="169"/>
      <c r="I75" s="169"/>
      <c r="J75" s="169"/>
      <c r="K75" s="169"/>
      <c r="L75" s="169"/>
      <c r="M75" s="169"/>
      <c r="N75" s="228"/>
    </row>
    <row r="76" spans="1:14" ht="13.8" x14ac:dyDescent="0.25">
      <c r="A76" s="169"/>
      <c r="B76" s="169"/>
      <c r="C76" s="169"/>
      <c r="D76" s="169"/>
      <c r="E76" s="169"/>
      <c r="F76" s="169"/>
      <c r="G76" s="169"/>
      <c r="H76" s="169"/>
      <c r="I76" s="169"/>
      <c r="J76" s="169"/>
      <c r="K76" s="169"/>
      <c r="L76" s="169"/>
      <c r="M76" s="169"/>
      <c r="N76" s="228"/>
    </row>
    <row r="77" spans="1:14" ht="13.8" x14ac:dyDescent="0.25">
      <c r="A77" s="169"/>
      <c r="B77" s="169"/>
      <c r="C77" s="169"/>
      <c r="D77" s="169"/>
      <c r="E77" s="169"/>
      <c r="F77" s="169"/>
      <c r="G77" s="169"/>
      <c r="H77" s="169"/>
      <c r="I77" s="169"/>
      <c r="J77" s="169"/>
      <c r="K77" s="169"/>
      <c r="L77" s="169"/>
      <c r="M77" s="169"/>
      <c r="N77" s="228"/>
    </row>
    <row r="78" spans="1:14" ht="13.8" x14ac:dyDescent="0.25">
      <c r="A78" s="169"/>
      <c r="B78" s="169"/>
      <c r="C78" s="169"/>
      <c r="D78" s="169"/>
      <c r="E78" s="169"/>
      <c r="F78" s="169"/>
      <c r="G78" s="169"/>
      <c r="H78" s="169"/>
      <c r="I78" s="169"/>
      <c r="J78" s="169"/>
      <c r="K78" s="169"/>
      <c r="L78" s="169"/>
      <c r="M78" s="169"/>
      <c r="N78" s="228"/>
    </row>
    <row r="79" spans="1:14" ht="13.8" x14ac:dyDescent="0.25">
      <c r="A79" s="169"/>
      <c r="B79" s="169"/>
      <c r="C79" s="169"/>
      <c r="D79" s="169"/>
      <c r="E79" s="169"/>
      <c r="F79" s="169"/>
      <c r="G79" s="169"/>
      <c r="H79" s="169"/>
      <c r="I79" s="169"/>
      <c r="J79" s="169"/>
      <c r="K79" s="169"/>
      <c r="L79" s="169"/>
      <c r="M79" s="169"/>
      <c r="N79" s="228"/>
    </row>
    <row r="80" spans="1:14" ht="13.8" x14ac:dyDescent="0.25">
      <c r="A80" s="169"/>
      <c r="B80" s="169"/>
      <c r="C80" s="169"/>
      <c r="D80" s="169"/>
      <c r="E80" s="169"/>
      <c r="F80" s="169"/>
      <c r="G80" s="169"/>
      <c r="H80" s="169"/>
      <c r="I80" s="169"/>
      <c r="J80" s="169"/>
      <c r="K80" s="169"/>
      <c r="L80" s="169"/>
      <c r="M80" s="169"/>
      <c r="N80" s="228"/>
    </row>
    <row r="81" spans="1:14" ht="15" customHeight="1" x14ac:dyDescent="0.25">
      <c r="A81" s="169"/>
      <c r="B81" s="169"/>
      <c r="C81" s="169"/>
      <c r="D81" s="169"/>
      <c r="E81" s="169"/>
      <c r="F81" s="169"/>
      <c r="G81" s="169"/>
      <c r="H81" s="169"/>
      <c r="I81" s="169"/>
      <c r="J81" s="169"/>
      <c r="K81" s="169"/>
      <c r="L81" s="169"/>
      <c r="M81" s="169"/>
      <c r="N81" s="228"/>
    </row>
    <row r="82" spans="1:14" x14ac:dyDescent="0.25">
      <c r="A82" s="228"/>
      <c r="B82" s="228"/>
      <c r="C82" s="228"/>
      <c r="D82" s="228"/>
      <c r="E82" s="228"/>
      <c r="F82" s="228"/>
      <c r="G82" s="228"/>
      <c r="H82" s="228"/>
      <c r="I82" s="228"/>
      <c r="J82" s="228"/>
      <c r="K82" s="228"/>
      <c r="L82" s="228"/>
      <c r="M82" s="228"/>
      <c r="N82" s="228"/>
    </row>
    <row r="83" spans="1:14" ht="13.8" x14ac:dyDescent="0.25">
      <c r="A83" s="364"/>
      <c r="B83" s="364"/>
      <c r="C83" s="364"/>
      <c r="D83" s="364"/>
      <c r="E83" s="228"/>
      <c r="F83" s="228"/>
      <c r="G83" s="228"/>
      <c r="H83" s="228"/>
      <c r="I83" s="228"/>
      <c r="J83" s="228"/>
      <c r="K83" s="228"/>
      <c r="L83" s="228"/>
      <c r="M83" s="228"/>
      <c r="N83" s="228"/>
    </row>
    <row r="84" spans="1:14" x14ac:dyDescent="0.25">
      <c r="A84" s="228"/>
      <c r="B84" s="228"/>
      <c r="C84" s="228"/>
      <c r="D84" s="228"/>
      <c r="E84" s="228"/>
      <c r="F84" s="228"/>
      <c r="G84" s="228"/>
      <c r="H84" s="228"/>
      <c r="I84" s="228"/>
      <c r="J84" s="228"/>
      <c r="K84" s="228"/>
      <c r="L84" s="228"/>
      <c r="M84" s="228"/>
      <c r="N84" s="228"/>
    </row>
    <row r="85" spans="1:14" ht="13.8" x14ac:dyDescent="0.25">
      <c r="A85" s="169"/>
      <c r="B85" s="169"/>
      <c r="C85" s="169"/>
      <c r="D85" s="169"/>
      <c r="E85" s="169"/>
      <c r="F85" s="169"/>
      <c r="G85" s="169"/>
      <c r="H85" s="169"/>
      <c r="I85" s="169"/>
      <c r="J85" s="169"/>
      <c r="K85" s="169"/>
      <c r="L85" s="169"/>
      <c r="M85" s="169"/>
      <c r="N85" s="228"/>
    </row>
    <row r="86" spans="1:14" ht="13.8" x14ac:dyDescent="0.25">
      <c r="A86" s="169"/>
      <c r="B86" s="169"/>
      <c r="C86" s="169"/>
      <c r="D86" s="169"/>
      <c r="E86" s="169"/>
      <c r="F86" s="169"/>
      <c r="G86" s="169"/>
      <c r="H86" s="169"/>
      <c r="I86" s="169"/>
      <c r="J86" s="169"/>
      <c r="K86" s="169"/>
      <c r="L86" s="169"/>
      <c r="M86" s="169"/>
      <c r="N86" s="228"/>
    </row>
    <row r="87" spans="1:14" ht="13.8" x14ac:dyDescent="0.25">
      <c r="A87" s="169"/>
      <c r="B87" s="169"/>
      <c r="C87" s="169"/>
      <c r="D87" s="169"/>
      <c r="E87" s="169"/>
      <c r="F87" s="169"/>
      <c r="G87" s="169"/>
      <c r="H87" s="169"/>
      <c r="I87" s="169"/>
      <c r="J87" s="169"/>
      <c r="K87" s="169"/>
      <c r="L87" s="169"/>
      <c r="M87" s="169"/>
      <c r="N87" s="228"/>
    </row>
    <row r="88" spans="1:14" ht="13.8" x14ac:dyDescent="0.25">
      <c r="A88" s="169"/>
      <c r="B88" s="169"/>
      <c r="C88" s="169"/>
      <c r="D88" s="169"/>
      <c r="E88" s="169"/>
      <c r="F88" s="169"/>
      <c r="G88" s="169"/>
      <c r="H88" s="169"/>
      <c r="I88" s="169"/>
      <c r="J88" s="169"/>
      <c r="K88" s="169"/>
      <c r="L88" s="169"/>
      <c r="M88" s="169"/>
      <c r="N88" s="228"/>
    </row>
    <row r="89" spans="1:14" ht="13.8" x14ac:dyDescent="0.25">
      <c r="A89" s="169"/>
      <c r="B89" s="169"/>
      <c r="C89" s="169"/>
      <c r="D89" s="169"/>
      <c r="E89" s="169"/>
      <c r="F89" s="169"/>
      <c r="G89" s="169"/>
      <c r="H89" s="169"/>
      <c r="I89" s="169"/>
      <c r="J89" s="169"/>
      <c r="K89" s="169"/>
      <c r="L89" s="169"/>
      <c r="M89" s="169"/>
      <c r="N89" s="228"/>
    </row>
    <row r="90" spans="1:14" ht="13.8" x14ac:dyDescent="0.25">
      <c r="A90" s="169"/>
      <c r="B90" s="169"/>
      <c r="C90" s="169"/>
      <c r="D90" s="169"/>
      <c r="E90" s="169"/>
      <c r="F90" s="169"/>
      <c r="G90" s="169"/>
      <c r="H90" s="169"/>
      <c r="I90" s="169"/>
      <c r="J90" s="169"/>
      <c r="K90" s="169"/>
      <c r="L90" s="169"/>
      <c r="M90" s="169"/>
      <c r="N90" s="228"/>
    </row>
    <row r="91" spans="1:14" ht="13.8" x14ac:dyDescent="0.25">
      <c r="A91" s="169"/>
      <c r="B91" s="169"/>
      <c r="C91" s="169"/>
      <c r="D91" s="169"/>
      <c r="E91" s="169"/>
      <c r="F91" s="169"/>
      <c r="G91" s="169"/>
      <c r="H91" s="169"/>
      <c r="I91" s="169"/>
      <c r="J91" s="169"/>
      <c r="K91" s="169"/>
      <c r="L91" s="169"/>
      <c r="M91" s="169"/>
      <c r="N91" s="228"/>
    </row>
    <row r="92" spans="1:14" ht="13.8" x14ac:dyDescent="0.25">
      <c r="A92" s="169"/>
      <c r="B92" s="169"/>
      <c r="C92" s="169"/>
      <c r="D92" s="169"/>
      <c r="E92" s="169"/>
      <c r="F92" s="169"/>
      <c r="G92" s="169"/>
      <c r="H92" s="169"/>
      <c r="I92" s="169"/>
      <c r="J92" s="169"/>
      <c r="K92" s="169"/>
      <c r="L92" s="169"/>
      <c r="M92" s="169"/>
      <c r="N92" s="228"/>
    </row>
    <row r="93" spans="1:14" ht="13.8" x14ac:dyDescent="0.25">
      <c r="A93" s="169"/>
      <c r="B93" s="169"/>
      <c r="C93" s="169"/>
      <c r="D93" s="169"/>
      <c r="E93" s="169"/>
      <c r="F93" s="169"/>
      <c r="G93" s="169"/>
      <c r="H93" s="169"/>
      <c r="I93" s="169"/>
      <c r="J93" s="169"/>
      <c r="K93" s="169"/>
      <c r="L93" s="169"/>
      <c r="M93" s="169"/>
      <c r="N93" s="228"/>
    </row>
    <row r="94" spans="1:14" ht="13.8" x14ac:dyDescent="0.25">
      <c r="A94" s="169"/>
      <c r="B94" s="169"/>
      <c r="C94" s="169"/>
      <c r="D94" s="169"/>
      <c r="E94" s="169"/>
      <c r="F94" s="169"/>
      <c r="G94" s="169"/>
      <c r="H94" s="169"/>
      <c r="I94" s="169"/>
      <c r="J94" s="169"/>
      <c r="K94" s="169"/>
      <c r="L94" s="169"/>
      <c r="M94" s="169"/>
      <c r="N94" s="228"/>
    </row>
    <row r="95" spans="1:14" ht="13.8" x14ac:dyDescent="0.25">
      <c r="A95" s="169"/>
      <c r="B95" s="169"/>
      <c r="C95" s="169"/>
      <c r="D95" s="169"/>
      <c r="E95" s="169"/>
      <c r="F95" s="169"/>
      <c r="G95" s="169"/>
      <c r="H95" s="169"/>
      <c r="I95" s="169"/>
      <c r="J95" s="169"/>
      <c r="K95" s="169"/>
      <c r="L95" s="169"/>
      <c r="M95" s="169"/>
      <c r="N95" s="228"/>
    </row>
    <row r="96" spans="1:14" ht="13.8" x14ac:dyDescent="0.25">
      <c r="A96" s="169"/>
      <c r="B96" s="169"/>
      <c r="C96" s="169"/>
      <c r="D96" s="169"/>
      <c r="E96" s="169"/>
      <c r="F96" s="169"/>
      <c r="G96" s="169"/>
      <c r="H96" s="169"/>
      <c r="I96" s="169"/>
      <c r="J96" s="169"/>
      <c r="K96" s="169"/>
      <c r="L96" s="169"/>
      <c r="M96" s="169"/>
      <c r="N96" s="228"/>
    </row>
    <row r="97" spans="1:14" ht="13.8" x14ac:dyDescent="0.25">
      <c r="A97" s="169"/>
      <c r="B97" s="169"/>
      <c r="C97" s="169"/>
      <c r="D97" s="169"/>
      <c r="E97" s="169"/>
      <c r="F97" s="169"/>
      <c r="G97" s="169"/>
      <c r="H97" s="169"/>
      <c r="I97" s="169"/>
      <c r="J97" s="169"/>
      <c r="K97" s="169"/>
      <c r="L97" s="169"/>
      <c r="M97" s="169"/>
      <c r="N97" s="228"/>
    </row>
    <row r="98" spans="1:14" ht="13.8" x14ac:dyDescent="0.25">
      <c r="A98" s="169"/>
      <c r="B98" s="169"/>
      <c r="C98" s="169"/>
      <c r="D98" s="169"/>
      <c r="E98" s="169"/>
      <c r="F98" s="169"/>
      <c r="G98" s="169"/>
      <c r="H98" s="169"/>
      <c r="I98" s="169"/>
      <c r="J98" s="169"/>
      <c r="K98" s="169"/>
      <c r="L98" s="169"/>
      <c r="M98" s="169"/>
      <c r="N98" s="228"/>
    </row>
    <row r="99" spans="1:14" ht="13.8" x14ac:dyDescent="0.25">
      <c r="A99" s="169"/>
      <c r="B99" s="169"/>
      <c r="C99" s="169"/>
      <c r="D99" s="169"/>
      <c r="E99" s="169"/>
      <c r="F99" s="169"/>
      <c r="G99" s="169"/>
      <c r="H99" s="169"/>
      <c r="I99" s="169"/>
      <c r="J99" s="169"/>
      <c r="K99" s="169"/>
      <c r="L99" s="169"/>
      <c r="M99" s="169"/>
      <c r="N99" s="228"/>
    </row>
    <row r="100" spans="1:14" ht="13.8" x14ac:dyDescent="0.25">
      <c r="A100" s="169"/>
      <c r="B100" s="169"/>
      <c r="C100" s="169"/>
      <c r="D100" s="169"/>
      <c r="E100" s="169"/>
      <c r="F100" s="169"/>
      <c r="G100" s="169"/>
      <c r="H100" s="169"/>
      <c r="I100" s="169"/>
      <c r="J100" s="169"/>
      <c r="K100" s="169"/>
      <c r="L100" s="169"/>
      <c r="M100" s="169"/>
      <c r="N100" s="228"/>
    </row>
    <row r="101" spans="1:14" ht="13.8" x14ac:dyDescent="0.25">
      <c r="A101" s="169"/>
      <c r="B101" s="169"/>
      <c r="C101" s="169"/>
      <c r="D101" s="169"/>
      <c r="E101" s="169"/>
      <c r="F101" s="169"/>
      <c r="G101" s="169"/>
      <c r="H101" s="169"/>
      <c r="I101" s="169"/>
      <c r="J101" s="169"/>
      <c r="K101" s="169"/>
      <c r="L101" s="169"/>
      <c r="M101" s="169"/>
      <c r="N101" s="228"/>
    </row>
    <row r="102" spans="1:14" ht="13.8" x14ac:dyDescent="0.25">
      <c r="A102" s="169"/>
      <c r="B102" s="169"/>
      <c r="C102" s="169"/>
      <c r="D102" s="169"/>
      <c r="E102" s="169"/>
      <c r="F102" s="169"/>
      <c r="G102" s="169"/>
      <c r="H102" s="169"/>
      <c r="I102" s="169"/>
      <c r="J102" s="169"/>
      <c r="K102" s="169"/>
      <c r="L102" s="169"/>
      <c r="M102" s="169"/>
      <c r="N102" s="228"/>
    </row>
    <row r="103" spans="1:14" ht="13.8" x14ac:dyDescent="0.25">
      <c r="A103" s="169"/>
      <c r="B103" s="169"/>
      <c r="C103" s="169"/>
      <c r="D103" s="169"/>
      <c r="E103" s="169"/>
      <c r="F103" s="169"/>
      <c r="G103" s="169"/>
      <c r="H103" s="169"/>
      <c r="I103" s="169"/>
      <c r="J103" s="169"/>
      <c r="K103" s="169"/>
      <c r="L103" s="169"/>
      <c r="M103" s="169"/>
      <c r="N103" s="228"/>
    </row>
    <row r="104" spans="1:14" ht="13.8" x14ac:dyDescent="0.25">
      <c r="A104" s="169"/>
      <c r="B104" s="169"/>
      <c r="C104" s="169"/>
      <c r="D104" s="169"/>
      <c r="E104" s="169"/>
      <c r="F104" s="169"/>
      <c r="G104" s="169"/>
      <c r="H104" s="169"/>
      <c r="I104" s="169"/>
      <c r="J104" s="169"/>
      <c r="K104" s="169"/>
      <c r="L104" s="169"/>
      <c r="M104" s="169"/>
      <c r="N104" s="228"/>
    </row>
    <row r="105" spans="1:14" ht="13.8" x14ac:dyDescent="0.25">
      <c r="A105" s="169"/>
      <c r="B105" s="169"/>
      <c r="C105" s="169"/>
      <c r="D105" s="169"/>
      <c r="E105" s="169"/>
      <c r="F105" s="169"/>
      <c r="G105" s="169"/>
      <c r="H105" s="169"/>
      <c r="I105" s="169"/>
      <c r="J105" s="169"/>
      <c r="K105" s="169"/>
      <c r="L105" s="169"/>
      <c r="M105" s="169"/>
      <c r="N105" s="228"/>
    </row>
    <row r="106" spans="1:14" ht="13.8" x14ac:dyDescent="0.25">
      <c r="A106" s="169"/>
      <c r="B106" s="169"/>
      <c r="C106" s="169"/>
      <c r="D106" s="169"/>
      <c r="E106" s="169"/>
      <c r="F106" s="169"/>
      <c r="G106" s="169"/>
      <c r="H106" s="169"/>
      <c r="I106" s="169"/>
      <c r="J106" s="169"/>
      <c r="K106" s="169"/>
      <c r="L106" s="169"/>
      <c r="M106" s="169"/>
      <c r="N106" s="228"/>
    </row>
    <row r="107" spans="1:14" ht="13.8" x14ac:dyDescent="0.25">
      <c r="A107" s="169"/>
      <c r="B107" s="169"/>
      <c r="C107" s="169"/>
      <c r="D107" s="169"/>
      <c r="E107" s="169"/>
      <c r="F107" s="169"/>
      <c r="G107" s="169"/>
      <c r="H107" s="169"/>
      <c r="I107" s="169"/>
      <c r="J107" s="169"/>
      <c r="K107" s="169"/>
      <c r="L107" s="169"/>
      <c r="M107" s="169"/>
      <c r="N107" s="228"/>
    </row>
    <row r="108" spans="1:14" ht="13.8" x14ac:dyDescent="0.25">
      <c r="A108" s="169"/>
      <c r="B108" s="169"/>
      <c r="C108" s="169"/>
      <c r="D108" s="169"/>
      <c r="E108" s="169"/>
      <c r="F108" s="169"/>
      <c r="G108" s="169"/>
      <c r="H108" s="169"/>
      <c r="I108" s="169"/>
      <c r="J108" s="169"/>
      <c r="K108" s="169"/>
      <c r="L108" s="169"/>
      <c r="M108" s="169"/>
      <c r="N108" s="228"/>
    </row>
    <row r="109" spans="1:14" ht="13.8" x14ac:dyDescent="0.25">
      <c r="A109" s="169"/>
      <c r="B109" s="169"/>
      <c r="C109" s="169"/>
      <c r="D109" s="169"/>
      <c r="E109" s="169"/>
      <c r="F109" s="169"/>
      <c r="G109" s="169"/>
      <c r="H109" s="169"/>
      <c r="I109" s="169"/>
      <c r="J109" s="169"/>
      <c r="K109" s="169"/>
      <c r="L109" s="169"/>
      <c r="M109" s="169"/>
      <c r="N109" s="228"/>
    </row>
    <row r="110" spans="1:14" ht="13.8" x14ac:dyDescent="0.25">
      <c r="A110" s="169"/>
      <c r="B110" s="169"/>
      <c r="C110" s="169"/>
      <c r="D110" s="169"/>
      <c r="E110" s="169"/>
      <c r="F110" s="169"/>
      <c r="G110" s="169"/>
      <c r="H110" s="169"/>
      <c r="I110" s="169"/>
      <c r="J110" s="169"/>
      <c r="K110" s="169"/>
      <c r="L110" s="169"/>
      <c r="M110" s="169"/>
      <c r="N110" s="228"/>
    </row>
    <row r="111" spans="1:14" ht="13.8" x14ac:dyDescent="0.25">
      <c r="A111" s="169"/>
      <c r="B111" s="169"/>
      <c r="C111" s="169"/>
      <c r="D111" s="169"/>
      <c r="E111" s="169"/>
      <c r="F111" s="169"/>
      <c r="G111" s="169"/>
      <c r="H111" s="169"/>
      <c r="I111" s="169"/>
      <c r="J111" s="169"/>
      <c r="K111" s="169"/>
      <c r="L111" s="169"/>
      <c r="M111" s="169"/>
      <c r="N111" s="228"/>
    </row>
    <row r="112" spans="1:14" ht="13.8" x14ac:dyDescent="0.25">
      <c r="A112" s="169"/>
      <c r="B112" s="169"/>
      <c r="C112" s="169"/>
      <c r="D112" s="169"/>
      <c r="E112" s="169"/>
      <c r="F112" s="169"/>
      <c r="G112" s="169"/>
      <c r="H112" s="169"/>
      <c r="I112" s="169"/>
      <c r="J112" s="169"/>
      <c r="K112" s="169"/>
      <c r="L112" s="169"/>
      <c r="M112" s="169"/>
      <c r="N112" s="228"/>
    </row>
    <row r="113" spans="1:14" ht="13.8" x14ac:dyDescent="0.25">
      <c r="A113" s="169"/>
      <c r="B113" s="169"/>
      <c r="C113" s="169"/>
      <c r="D113" s="169"/>
      <c r="E113" s="169"/>
      <c r="F113" s="169"/>
      <c r="G113" s="169"/>
      <c r="H113" s="169"/>
      <c r="I113" s="169"/>
      <c r="J113" s="169"/>
      <c r="K113" s="169"/>
      <c r="L113" s="169"/>
      <c r="M113" s="169"/>
      <c r="N113" s="228"/>
    </row>
    <row r="114" spans="1:14" ht="13.8" x14ac:dyDescent="0.25">
      <c r="A114" s="169"/>
      <c r="B114" s="169"/>
      <c r="C114" s="169"/>
      <c r="D114" s="169"/>
      <c r="E114" s="169"/>
      <c r="F114" s="169"/>
      <c r="G114" s="169"/>
      <c r="H114" s="169"/>
      <c r="I114" s="169"/>
      <c r="J114" s="169"/>
      <c r="K114" s="169"/>
      <c r="L114" s="169"/>
      <c r="M114" s="169"/>
      <c r="N114" s="228"/>
    </row>
    <row r="115" spans="1:14" ht="13.8" x14ac:dyDescent="0.25">
      <c r="A115" s="169"/>
      <c r="B115" s="169"/>
      <c r="C115" s="169"/>
      <c r="D115" s="169"/>
      <c r="E115" s="169"/>
      <c r="F115" s="169"/>
      <c r="G115" s="169"/>
      <c r="H115" s="169"/>
      <c r="I115" s="169"/>
      <c r="J115" s="169"/>
      <c r="K115" s="169"/>
      <c r="L115" s="169"/>
      <c r="M115" s="169"/>
      <c r="N115" s="228"/>
    </row>
    <row r="116" spans="1:14" ht="13.8" x14ac:dyDescent="0.25">
      <c r="A116" s="169"/>
      <c r="B116" s="169"/>
      <c r="C116" s="169"/>
      <c r="D116" s="169"/>
      <c r="E116" s="169"/>
      <c r="F116" s="169"/>
      <c r="G116" s="169"/>
      <c r="H116" s="169"/>
      <c r="I116" s="169"/>
      <c r="J116" s="169"/>
      <c r="K116" s="169"/>
      <c r="L116" s="169"/>
      <c r="M116" s="169"/>
      <c r="N116" s="228"/>
    </row>
    <row r="117" spans="1:14" ht="13.8" x14ac:dyDescent="0.25">
      <c r="A117" s="169"/>
      <c r="B117" s="169"/>
      <c r="C117" s="169"/>
      <c r="D117" s="169"/>
      <c r="E117" s="169"/>
      <c r="F117" s="169"/>
      <c r="G117" s="169"/>
      <c r="H117" s="169"/>
      <c r="I117" s="169"/>
      <c r="J117" s="169"/>
      <c r="K117" s="169"/>
      <c r="L117" s="169"/>
      <c r="M117" s="169"/>
      <c r="N117" s="228"/>
    </row>
    <row r="118" spans="1:14" ht="13.8" x14ac:dyDescent="0.25">
      <c r="A118" s="169"/>
      <c r="B118" s="169"/>
      <c r="C118" s="169"/>
      <c r="D118" s="169"/>
      <c r="E118" s="169"/>
      <c r="F118" s="169"/>
      <c r="G118" s="169"/>
      <c r="H118" s="169"/>
      <c r="I118" s="169"/>
      <c r="J118" s="169"/>
      <c r="K118" s="169"/>
      <c r="L118" s="169"/>
      <c r="M118" s="169"/>
      <c r="N118" s="228"/>
    </row>
    <row r="119" spans="1:14" ht="13.8" x14ac:dyDescent="0.25">
      <c r="A119" s="169"/>
      <c r="B119" s="169"/>
      <c r="C119" s="169"/>
      <c r="D119" s="169"/>
      <c r="E119" s="169"/>
      <c r="F119" s="169"/>
      <c r="G119" s="169"/>
      <c r="H119" s="169"/>
      <c r="I119" s="169"/>
      <c r="J119" s="169"/>
      <c r="K119" s="169"/>
      <c r="L119" s="169"/>
      <c r="M119" s="169"/>
      <c r="N119" s="228"/>
    </row>
    <row r="120" spans="1:14" ht="13.8" x14ac:dyDescent="0.25">
      <c r="A120" s="169"/>
      <c r="B120" s="169"/>
      <c r="C120" s="169"/>
      <c r="D120" s="169"/>
      <c r="E120" s="169"/>
      <c r="F120" s="169"/>
      <c r="G120" s="169"/>
      <c r="H120" s="169"/>
      <c r="I120" s="169"/>
      <c r="J120" s="169"/>
      <c r="K120" s="169"/>
      <c r="L120" s="169"/>
      <c r="M120" s="169"/>
      <c r="N120" s="228"/>
    </row>
    <row r="121" spans="1:14" ht="13.8" x14ac:dyDescent="0.25">
      <c r="A121" s="169"/>
      <c r="B121" s="169"/>
      <c r="C121" s="169"/>
      <c r="D121" s="169"/>
      <c r="E121" s="169"/>
      <c r="F121" s="169"/>
      <c r="G121" s="169"/>
      <c r="H121" s="169"/>
      <c r="I121" s="169"/>
      <c r="J121" s="169"/>
      <c r="K121" s="169"/>
      <c r="L121" s="169"/>
      <c r="M121" s="169"/>
      <c r="N121" s="228"/>
    </row>
    <row r="122" spans="1:14" x14ac:dyDescent="0.25">
      <c r="A122" s="228"/>
      <c r="B122" s="228"/>
      <c r="C122" s="228"/>
      <c r="D122" s="228"/>
      <c r="E122" s="228"/>
      <c r="F122" s="228"/>
      <c r="G122" s="228"/>
      <c r="H122" s="228"/>
      <c r="I122" s="228"/>
      <c r="J122" s="228"/>
      <c r="K122" s="228"/>
      <c r="L122" s="228"/>
      <c r="M122" s="228"/>
      <c r="N122" s="228"/>
    </row>
    <row r="123" spans="1:14" x14ac:dyDescent="0.25">
      <c r="A123" s="228"/>
      <c r="B123" s="228"/>
      <c r="C123" s="228"/>
      <c r="D123" s="228"/>
      <c r="E123" s="228"/>
      <c r="F123" s="228"/>
      <c r="G123" s="228"/>
      <c r="H123" s="228"/>
      <c r="I123" s="228"/>
      <c r="J123" s="228"/>
      <c r="K123" s="228"/>
      <c r="L123" s="228"/>
      <c r="M123" s="228"/>
      <c r="N123" s="228"/>
    </row>
    <row r="124" spans="1:14" ht="13.8" x14ac:dyDescent="0.25">
      <c r="A124" s="169"/>
      <c r="B124" s="169"/>
      <c r="C124" s="169"/>
      <c r="D124" s="169"/>
      <c r="E124" s="169"/>
      <c r="F124" s="169"/>
      <c r="G124" s="169"/>
      <c r="H124" s="169"/>
      <c r="I124" s="169"/>
      <c r="J124" s="169"/>
      <c r="K124" s="169"/>
      <c r="L124" s="169"/>
      <c r="M124" s="169"/>
      <c r="N124" s="228"/>
    </row>
    <row r="125" spans="1:14" ht="13.8" x14ac:dyDescent="0.25">
      <c r="A125" s="169"/>
      <c r="B125" s="169"/>
      <c r="C125" s="169"/>
      <c r="D125" s="169"/>
      <c r="E125" s="169"/>
      <c r="F125" s="169"/>
      <c r="G125" s="169"/>
      <c r="H125" s="169"/>
      <c r="I125" s="169"/>
      <c r="J125" s="169"/>
      <c r="K125" s="169"/>
      <c r="L125" s="169"/>
      <c r="M125" s="169"/>
      <c r="N125" s="228"/>
    </row>
    <row r="126" spans="1:14" ht="13.8" x14ac:dyDescent="0.25">
      <c r="A126" s="169"/>
      <c r="B126" s="169"/>
      <c r="C126" s="169"/>
      <c r="D126" s="169"/>
      <c r="E126" s="169"/>
      <c r="F126" s="169"/>
      <c r="G126" s="169"/>
      <c r="H126" s="169"/>
      <c r="I126" s="169"/>
      <c r="J126" s="169"/>
      <c r="K126" s="169"/>
      <c r="L126" s="169"/>
      <c r="M126" s="169"/>
      <c r="N126" s="228"/>
    </row>
    <row r="127" spans="1:14" ht="13.8" x14ac:dyDescent="0.25">
      <c r="A127" s="169"/>
      <c r="B127" s="169"/>
      <c r="C127" s="169"/>
      <c r="D127" s="169"/>
      <c r="E127" s="169"/>
      <c r="F127" s="169"/>
      <c r="G127" s="169"/>
      <c r="H127" s="169"/>
      <c r="I127" s="169"/>
      <c r="J127" s="169"/>
      <c r="K127" s="169"/>
      <c r="L127" s="169"/>
      <c r="M127" s="169"/>
      <c r="N127" s="228"/>
    </row>
    <row r="128" spans="1:14" ht="13.8" x14ac:dyDescent="0.25">
      <c r="A128" s="169"/>
      <c r="B128" s="169"/>
      <c r="C128" s="169"/>
      <c r="D128" s="169"/>
      <c r="E128" s="169"/>
      <c r="F128" s="169"/>
      <c r="G128" s="169"/>
      <c r="H128" s="169"/>
      <c r="I128" s="169"/>
      <c r="J128" s="169"/>
      <c r="K128" s="169"/>
      <c r="L128" s="169"/>
      <c r="M128" s="169"/>
      <c r="N128" s="228"/>
    </row>
    <row r="129" spans="1:14" ht="13.8" x14ac:dyDescent="0.25">
      <c r="A129" s="169"/>
      <c r="B129" s="169"/>
      <c r="C129" s="169"/>
      <c r="D129" s="169"/>
      <c r="E129" s="169"/>
      <c r="F129" s="169"/>
      <c r="G129" s="169"/>
      <c r="H129" s="169"/>
      <c r="I129" s="169"/>
      <c r="J129" s="169"/>
      <c r="K129" s="169"/>
      <c r="L129" s="169"/>
      <c r="M129" s="169"/>
      <c r="N129" s="228"/>
    </row>
    <row r="130" spans="1:14" ht="13.8" x14ac:dyDescent="0.25">
      <c r="A130" s="169"/>
      <c r="B130" s="169"/>
      <c r="C130" s="169"/>
      <c r="D130" s="169"/>
      <c r="E130" s="169"/>
      <c r="F130" s="169"/>
      <c r="G130" s="169"/>
      <c r="H130" s="169"/>
      <c r="I130" s="169"/>
      <c r="J130" s="169"/>
      <c r="K130" s="169"/>
      <c r="L130" s="169"/>
      <c r="M130" s="169"/>
      <c r="N130" s="228"/>
    </row>
    <row r="131" spans="1:14" ht="13.8" x14ac:dyDescent="0.25">
      <c r="A131" s="169"/>
      <c r="B131" s="169"/>
      <c r="C131" s="169"/>
      <c r="D131" s="169"/>
      <c r="E131" s="169"/>
      <c r="F131" s="169"/>
      <c r="G131" s="169"/>
      <c r="H131" s="169"/>
      <c r="I131" s="169"/>
      <c r="J131" s="169"/>
      <c r="K131" s="169"/>
      <c r="L131" s="169"/>
      <c r="M131" s="169"/>
      <c r="N131" s="228"/>
    </row>
    <row r="132" spans="1:14" ht="13.8" x14ac:dyDescent="0.25">
      <c r="A132" s="169"/>
      <c r="B132" s="169"/>
      <c r="C132" s="169"/>
      <c r="D132" s="169"/>
      <c r="E132" s="169"/>
      <c r="F132" s="169"/>
      <c r="G132" s="169"/>
      <c r="H132" s="169"/>
      <c r="I132" s="169"/>
      <c r="J132" s="169"/>
      <c r="K132" s="169"/>
      <c r="L132" s="169"/>
      <c r="M132" s="169"/>
      <c r="N132" s="228"/>
    </row>
    <row r="133" spans="1:14" ht="13.8" x14ac:dyDescent="0.25">
      <c r="A133" s="169"/>
      <c r="B133" s="169"/>
      <c r="C133" s="169"/>
      <c r="D133" s="169"/>
      <c r="E133" s="169"/>
      <c r="F133" s="169"/>
      <c r="G133" s="169"/>
      <c r="H133" s="169"/>
      <c r="I133" s="169"/>
      <c r="J133" s="169"/>
      <c r="K133" s="169"/>
      <c r="L133" s="169"/>
      <c r="M133" s="169"/>
      <c r="N133" s="228"/>
    </row>
    <row r="134" spans="1:14" ht="13.8" x14ac:dyDescent="0.25">
      <c r="A134" s="169"/>
      <c r="B134" s="169"/>
      <c r="C134" s="169"/>
      <c r="D134" s="169"/>
      <c r="E134" s="169"/>
      <c r="F134" s="169"/>
      <c r="G134" s="169"/>
      <c r="H134" s="169"/>
      <c r="I134" s="169"/>
      <c r="J134" s="169"/>
      <c r="K134" s="169"/>
      <c r="L134" s="169"/>
      <c r="M134" s="169"/>
      <c r="N134" s="228"/>
    </row>
    <row r="135" spans="1:14" ht="13.8" x14ac:dyDescent="0.25">
      <c r="A135" s="169"/>
      <c r="B135" s="169"/>
      <c r="C135" s="169"/>
      <c r="D135" s="169"/>
      <c r="E135" s="169"/>
      <c r="F135" s="169"/>
      <c r="G135" s="169"/>
      <c r="H135" s="169"/>
      <c r="I135" s="169"/>
      <c r="J135" s="169"/>
      <c r="K135" s="169"/>
      <c r="L135" s="169"/>
      <c r="M135" s="169"/>
      <c r="N135" s="228"/>
    </row>
    <row r="136" spans="1:14" ht="13.8" x14ac:dyDescent="0.25">
      <c r="A136" s="169"/>
      <c r="B136" s="169"/>
      <c r="C136" s="169"/>
      <c r="D136" s="169"/>
      <c r="E136" s="169"/>
      <c r="F136" s="169"/>
      <c r="G136" s="169"/>
      <c r="H136" s="169"/>
      <c r="I136" s="169"/>
      <c r="J136" s="169"/>
      <c r="K136" s="169"/>
      <c r="L136" s="169"/>
      <c r="M136" s="169"/>
      <c r="N136" s="228"/>
    </row>
    <row r="137" spans="1:14" ht="13.8" x14ac:dyDescent="0.25">
      <c r="A137" s="169"/>
      <c r="B137" s="169"/>
      <c r="C137" s="169"/>
      <c r="D137" s="169"/>
      <c r="E137" s="169"/>
      <c r="F137" s="169"/>
      <c r="G137" s="169"/>
      <c r="H137" s="169"/>
      <c r="I137" s="169"/>
      <c r="J137" s="169"/>
      <c r="K137" s="169"/>
      <c r="L137" s="169"/>
      <c r="M137" s="169"/>
      <c r="N137" s="228"/>
    </row>
    <row r="138" spans="1:14" ht="13.8" x14ac:dyDescent="0.25">
      <c r="A138" s="169"/>
      <c r="B138" s="169"/>
      <c r="C138" s="169"/>
      <c r="D138" s="169"/>
      <c r="E138" s="169"/>
      <c r="F138" s="169"/>
      <c r="G138" s="169"/>
      <c r="H138" s="169"/>
      <c r="I138" s="169"/>
      <c r="J138" s="169"/>
      <c r="K138" s="169"/>
      <c r="L138" s="169"/>
      <c r="M138" s="169"/>
      <c r="N138" s="228"/>
    </row>
    <row r="139" spans="1:14" ht="13.8" x14ac:dyDescent="0.25">
      <c r="A139" s="169"/>
      <c r="B139" s="169"/>
      <c r="C139" s="169"/>
      <c r="D139" s="169"/>
      <c r="E139" s="169"/>
      <c r="F139" s="169"/>
      <c r="G139" s="169"/>
      <c r="H139" s="169"/>
      <c r="I139" s="169"/>
      <c r="J139" s="169"/>
      <c r="K139" s="169"/>
      <c r="L139" s="169"/>
      <c r="M139" s="169"/>
      <c r="N139" s="228"/>
    </row>
    <row r="140" spans="1:14" x14ac:dyDescent="0.25">
      <c r="A140" s="228"/>
      <c r="B140" s="228"/>
      <c r="C140" s="228"/>
      <c r="D140" s="228"/>
      <c r="E140" s="228"/>
      <c r="F140" s="228"/>
      <c r="G140" s="228"/>
      <c r="H140" s="228"/>
      <c r="I140" s="228"/>
      <c r="J140" s="228"/>
      <c r="K140" s="228"/>
      <c r="L140" s="228"/>
      <c r="M140" s="228"/>
      <c r="N140" s="228"/>
    </row>
    <row r="141" spans="1:14" ht="20.100000000000001" customHeight="1" thickBot="1" x14ac:dyDescent="0.3">
      <c r="A141" s="168" t="s">
        <v>134</v>
      </c>
      <c r="B141" s="168" t="s">
        <v>487</v>
      </c>
      <c r="C141" s="169"/>
      <c r="D141" s="169"/>
      <c r="E141" s="169"/>
      <c r="F141" s="169"/>
      <c r="G141" s="169"/>
      <c r="H141" s="169"/>
      <c r="I141" s="169"/>
      <c r="J141" s="169"/>
      <c r="K141" s="169"/>
      <c r="L141" s="169"/>
      <c r="M141" s="169"/>
      <c r="N141" s="169"/>
    </row>
    <row r="142" spans="1:14" ht="35.1" customHeight="1" thickBot="1" x14ac:dyDescent="0.3">
      <c r="A142" s="365" t="s">
        <v>314</v>
      </c>
      <c r="B142" s="366"/>
      <c r="C142" s="366"/>
      <c r="D142" s="366"/>
      <c r="E142" s="366"/>
      <c r="F142" s="366"/>
      <c r="G142" s="366"/>
      <c r="H142" s="366"/>
      <c r="I142" s="366"/>
      <c r="J142" s="366"/>
      <c r="K142" s="366"/>
      <c r="L142" s="366"/>
      <c r="M142" s="366"/>
      <c r="N142" s="367"/>
    </row>
    <row r="143" spans="1:14" ht="20.100000000000001" customHeight="1" x14ac:dyDescent="0.25">
      <c r="A143" s="228"/>
      <c r="B143" s="228"/>
      <c r="C143" s="228"/>
      <c r="D143" s="228"/>
      <c r="E143" s="228"/>
      <c r="F143" s="228"/>
      <c r="G143" s="228"/>
      <c r="H143" s="228"/>
      <c r="I143" s="228"/>
      <c r="J143" s="228"/>
      <c r="K143" s="228"/>
      <c r="L143" s="228"/>
      <c r="M143" s="228"/>
      <c r="N143" s="228"/>
    </row>
    <row r="144" spans="1:14" ht="20.100000000000001" customHeight="1" thickBot="1" x14ac:dyDescent="0.3">
      <c r="A144" s="168" t="s">
        <v>134</v>
      </c>
      <c r="B144" s="368" t="s">
        <v>497</v>
      </c>
      <c r="C144" s="368"/>
      <c r="D144" s="169"/>
      <c r="E144" s="169"/>
      <c r="F144" s="169"/>
      <c r="G144" s="169"/>
      <c r="H144" s="169"/>
      <c r="I144" s="169"/>
      <c r="J144" s="169"/>
      <c r="K144" s="169"/>
      <c r="L144" s="169"/>
      <c r="M144" s="169"/>
      <c r="N144" s="169"/>
    </row>
    <row r="145" spans="1:15" ht="35.1" customHeight="1" thickBot="1" x14ac:dyDescent="0.3">
      <c r="A145" s="365" t="s">
        <v>498</v>
      </c>
      <c r="B145" s="366"/>
      <c r="C145" s="366"/>
      <c r="D145" s="366"/>
      <c r="E145" s="366"/>
      <c r="F145" s="366"/>
      <c r="G145" s="366"/>
      <c r="H145" s="366"/>
      <c r="I145" s="366"/>
      <c r="J145" s="366"/>
      <c r="K145" s="366"/>
      <c r="L145" s="366"/>
      <c r="M145" s="366"/>
      <c r="N145" s="367"/>
    </row>
    <row r="146" spans="1:15" ht="20.100000000000001" customHeight="1" x14ac:dyDescent="0.25">
      <c r="A146" s="228"/>
      <c r="B146" s="228"/>
      <c r="C146" s="228"/>
      <c r="D146" s="228"/>
      <c r="E146" s="228"/>
      <c r="F146" s="228"/>
      <c r="G146" s="228"/>
      <c r="H146" s="228"/>
      <c r="I146" s="228"/>
      <c r="J146" s="228"/>
      <c r="K146" s="228"/>
      <c r="L146" s="228"/>
      <c r="M146" s="228"/>
      <c r="N146" s="228"/>
    </row>
    <row r="147" spans="1:15" ht="20.100000000000001" customHeight="1" thickBot="1" x14ac:dyDescent="0.3">
      <c r="A147" s="168" t="s">
        <v>134</v>
      </c>
      <c r="B147" s="168" t="s">
        <v>500</v>
      </c>
      <c r="C147" s="169"/>
      <c r="D147" s="169"/>
      <c r="E147" s="169"/>
      <c r="F147" s="169"/>
      <c r="G147" s="169"/>
      <c r="H147" s="169"/>
      <c r="I147" s="169"/>
      <c r="J147" s="169"/>
      <c r="K147" s="169"/>
      <c r="L147" s="169"/>
      <c r="M147" s="169"/>
      <c r="N147" s="169"/>
    </row>
    <row r="148" spans="1:15" ht="35.1" customHeight="1" x14ac:dyDescent="0.25">
      <c r="A148" s="372" t="s">
        <v>536</v>
      </c>
      <c r="B148" s="373"/>
      <c r="C148" s="373"/>
      <c r="D148" s="373"/>
      <c r="E148" s="373"/>
      <c r="F148" s="373"/>
      <c r="G148" s="373"/>
      <c r="H148" s="373"/>
      <c r="I148" s="373"/>
      <c r="J148" s="373"/>
      <c r="K148" s="373"/>
      <c r="L148" s="373"/>
      <c r="M148" s="373"/>
      <c r="N148" s="374"/>
    </row>
    <row r="149" spans="1:15" ht="32.1" customHeight="1" x14ac:dyDescent="0.25">
      <c r="A149" s="375" t="s">
        <v>323</v>
      </c>
      <c r="B149" s="376"/>
      <c r="C149" s="376"/>
      <c r="D149" s="376"/>
      <c r="E149" s="376"/>
      <c r="F149" s="376"/>
      <c r="G149" s="376"/>
      <c r="H149" s="376"/>
      <c r="I149" s="376"/>
      <c r="J149" s="376"/>
      <c r="K149" s="376"/>
      <c r="L149" s="376"/>
      <c r="M149" s="376"/>
      <c r="N149" s="377"/>
    </row>
    <row r="150" spans="1:15" ht="24.9" customHeight="1" thickBot="1" x14ac:dyDescent="0.3">
      <c r="A150" s="369" t="s">
        <v>324</v>
      </c>
      <c r="B150" s="370"/>
      <c r="C150" s="370"/>
      <c r="D150" s="370"/>
      <c r="E150" s="370"/>
      <c r="F150" s="370"/>
      <c r="G150" s="370"/>
      <c r="H150" s="370"/>
      <c r="I150" s="370"/>
      <c r="J150" s="370"/>
      <c r="K150" s="370"/>
      <c r="L150" s="370"/>
      <c r="M150" s="370"/>
      <c r="N150" s="371"/>
      <c r="O150" s="172"/>
    </row>
    <row r="151" spans="1:15" ht="20.100000000000001" customHeight="1" x14ac:dyDescent="0.25">
      <c r="A151" s="228"/>
      <c r="B151" s="228"/>
      <c r="C151" s="228"/>
      <c r="D151" s="228"/>
      <c r="E151" s="228"/>
      <c r="F151" s="228"/>
      <c r="G151" s="228"/>
      <c r="H151" s="228"/>
      <c r="I151" s="228"/>
      <c r="J151" s="228"/>
      <c r="K151" s="228"/>
      <c r="L151" s="228"/>
      <c r="M151" s="228"/>
      <c r="N151" s="228"/>
    </row>
    <row r="152" spans="1:15" ht="20.100000000000001" customHeight="1" thickBot="1" x14ac:dyDescent="0.3">
      <c r="A152" s="168" t="s">
        <v>134</v>
      </c>
      <c r="B152" s="168" t="s">
        <v>499</v>
      </c>
      <c r="C152" s="169"/>
      <c r="D152" s="169"/>
      <c r="E152" s="169"/>
      <c r="F152" s="169"/>
      <c r="G152" s="169"/>
      <c r="H152" s="169"/>
      <c r="I152" s="169"/>
      <c r="J152" s="169"/>
      <c r="K152" s="169"/>
      <c r="L152" s="169"/>
      <c r="M152" s="169"/>
      <c r="N152" s="169"/>
    </row>
    <row r="153" spans="1:15" ht="20.100000000000001" customHeight="1" x14ac:dyDescent="0.25">
      <c r="A153" s="372" t="s">
        <v>325</v>
      </c>
      <c r="B153" s="373"/>
      <c r="C153" s="373"/>
      <c r="D153" s="373"/>
      <c r="E153" s="373"/>
      <c r="F153" s="373"/>
      <c r="G153" s="373"/>
      <c r="H153" s="373"/>
      <c r="I153" s="373"/>
      <c r="J153" s="373"/>
      <c r="K153" s="373"/>
      <c r="L153" s="373"/>
      <c r="M153" s="373"/>
      <c r="N153" s="374"/>
    </row>
    <row r="154" spans="1:15" ht="20.100000000000001" customHeight="1" x14ac:dyDescent="0.25">
      <c r="A154" s="375" t="s">
        <v>228</v>
      </c>
      <c r="B154" s="376"/>
      <c r="C154" s="376"/>
      <c r="D154" s="376"/>
      <c r="E154" s="376"/>
      <c r="F154" s="376"/>
      <c r="G154" s="376"/>
      <c r="H154" s="376"/>
      <c r="I154" s="376"/>
      <c r="J154" s="376"/>
      <c r="K154" s="376"/>
      <c r="L154" s="376"/>
      <c r="M154" s="376"/>
      <c r="N154" s="377"/>
    </row>
    <row r="155" spans="1:15" ht="23.25" customHeight="1" thickBot="1" x14ac:dyDescent="0.3">
      <c r="A155" s="369" t="s">
        <v>229</v>
      </c>
      <c r="B155" s="370"/>
      <c r="C155" s="370"/>
      <c r="D155" s="370"/>
      <c r="E155" s="370"/>
      <c r="F155" s="370"/>
      <c r="G155" s="370"/>
      <c r="H155" s="370"/>
      <c r="I155" s="370"/>
      <c r="J155" s="370"/>
      <c r="K155" s="370"/>
      <c r="L155" s="370"/>
      <c r="M155" s="370"/>
      <c r="N155" s="371"/>
    </row>
    <row r="156" spans="1:15" ht="20.100000000000001" customHeight="1" x14ac:dyDescent="0.25">
      <c r="A156" s="228"/>
      <c r="B156" s="228"/>
      <c r="C156" s="228"/>
      <c r="D156" s="228"/>
      <c r="E156" s="228"/>
      <c r="F156" s="228"/>
      <c r="G156" s="228"/>
      <c r="H156" s="228"/>
      <c r="I156" s="228"/>
      <c r="J156" s="228"/>
      <c r="K156" s="228"/>
      <c r="L156" s="228"/>
      <c r="M156" s="228"/>
      <c r="N156" s="228"/>
    </row>
    <row r="157" spans="1:15" ht="20.100000000000001" customHeight="1" thickBot="1" x14ac:dyDescent="0.3">
      <c r="A157" s="168" t="s">
        <v>134</v>
      </c>
      <c r="B157" s="168" t="s">
        <v>501</v>
      </c>
      <c r="C157" s="169"/>
      <c r="D157" s="169"/>
      <c r="E157" s="169"/>
      <c r="F157" s="169"/>
      <c r="G157" s="169"/>
      <c r="H157" s="169"/>
      <c r="I157" s="169"/>
      <c r="J157" s="169"/>
      <c r="K157" s="169"/>
      <c r="L157" s="169"/>
      <c r="M157" s="169"/>
      <c r="N157" s="169"/>
    </row>
    <row r="158" spans="1:15" ht="90" customHeight="1" thickBot="1" x14ac:dyDescent="0.3">
      <c r="A158" s="365" t="s">
        <v>502</v>
      </c>
      <c r="B158" s="366"/>
      <c r="C158" s="366"/>
      <c r="D158" s="366"/>
      <c r="E158" s="366"/>
      <c r="F158" s="366"/>
      <c r="G158" s="366"/>
      <c r="H158" s="366"/>
      <c r="I158" s="366"/>
      <c r="J158" s="366"/>
      <c r="K158" s="366"/>
      <c r="L158" s="366"/>
      <c r="M158" s="366"/>
      <c r="N158" s="367"/>
      <c r="O158" s="172"/>
    </row>
    <row r="159" spans="1:15" ht="20.100000000000001" customHeight="1" x14ac:dyDescent="0.25">
      <c r="A159" s="228"/>
      <c r="B159" s="228"/>
      <c r="C159" s="228"/>
      <c r="D159" s="228"/>
      <c r="E159" s="228"/>
      <c r="F159" s="228"/>
      <c r="G159" s="228"/>
      <c r="H159" s="228"/>
      <c r="I159" s="228"/>
      <c r="J159" s="228"/>
      <c r="K159" s="228"/>
      <c r="L159" s="228"/>
      <c r="M159" s="228"/>
      <c r="N159" s="228"/>
    </row>
    <row r="160" spans="1:15" ht="20.100000000000001" customHeight="1" thickBot="1" x14ac:dyDescent="0.3">
      <c r="A160" s="168" t="s">
        <v>134</v>
      </c>
      <c r="B160" s="168" t="s">
        <v>503</v>
      </c>
      <c r="C160" s="169"/>
      <c r="D160" s="169"/>
      <c r="E160" s="169"/>
      <c r="F160" s="169"/>
      <c r="G160" s="169"/>
      <c r="H160" s="169"/>
      <c r="I160" s="169"/>
      <c r="J160" s="169"/>
      <c r="K160" s="169"/>
      <c r="L160" s="169"/>
      <c r="M160" s="169"/>
      <c r="N160" s="169"/>
    </row>
    <row r="161" spans="1:14" ht="24.9" customHeight="1" thickBot="1" x14ac:dyDescent="0.3">
      <c r="A161" s="365" t="s">
        <v>315</v>
      </c>
      <c r="B161" s="366"/>
      <c r="C161" s="366"/>
      <c r="D161" s="366"/>
      <c r="E161" s="366"/>
      <c r="F161" s="366"/>
      <c r="G161" s="366"/>
      <c r="H161" s="366"/>
      <c r="I161" s="366"/>
      <c r="J161" s="366"/>
      <c r="K161" s="366"/>
      <c r="L161" s="366"/>
      <c r="M161" s="366"/>
      <c r="N161" s="367"/>
    </row>
    <row r="162" spans="1:14" ht="20.100000000000001" customHeight="1" x14ac:dyDescent="0.25">
      <c r="A162" s="228"/>
      <c r="B162" s="228"/>
      <c r="C162" s="228"/>
      <c r="D162" s="228"/>
      <c r="E162" s="228"/>
      <c r="F162" s="228"/>
      <c r="G162" s="228"/>
      <c r="H162" s="228"/>
      <c r="I162" s="228"/>
      <c r="J162" s="228"/>
      <c r="K162" s="228"/>
      <c r="L162" s="228"/>
      <c r="M162" s="228"/>
      <c r="N162" s="228"/>
    </row>
    <row r="163" spans="1:14" ht="20.100000000000001" customHeight="1" thickBot="1" x14ac:dyDescent="0.3">
      <c r="A163" s="168" t="s">
        <v>134</v>
      </c>
      <c r="B163" s="168" t="s">
        <v>504</v>
      </c>
      <c r="C163" s="169"/>
      <c r="D163" s="169"/>
      <c r="E163" s="169"/>
      <c r="F163" s="169"/>
      <c r="G163" s="169"/>
      <c r="H163" s="169"/>
      <c r="I163" s="169"/>
      <c r="J163" s="169"/>
      <c r="K163" s="169"/>
      <c r="L163" s="169"/>
      <c r="M163" s="169"/>
      <c r="N163" s="169"/>
    </row>
    <row r="164" spans="1:14" ht="80.099999999999994" customHeight="1" thickBot="1" x14ac:dyDescent="0.3">
      <c r="A164" s="365" t="s">
        <v>326</v>
      </c>
      <c r="B164" s="366"/>
      <c r="C164" s="366"/>
      <c r="D164" s="366"/>
      <c r="E164" s="366"/>
      <c r="F164" s="366"/>
      <c r="G164" s="366"/>
      <c r="H164" s="366"/>
      <c r="I164" s="366"/>
      <c r="J164" s="366"/>
      <c r="K164" s="366"/>
      <c r="L164" s="366"/>
      <c r="M164" s="366"/>
      <c r="N164" s="367"/>
    </row>
    <row r="165" spans="1:14" ht="35.1" customHeight="1" thickBot="1" x14ac:dyDescent="0.3">
      <c r="A165" s="361" t="s">
        <v>505</v>
      </c>
      <c r="B165" s="362"/>
      <c r="C165" s="362"/>
      <c r="D165" s="362"/>
      <c r="E165" s="362"/>
      <c r="F165" s="362"/>
      <c r="G165" s="362"/>
      <c r="H165" s="362"/>
      <c r="I165" s="362"/>
      <c r="J165" s="362"/>
      <c r="K165" s="362"/>
      <c r="L165" s="362"/>
      <c r="M165" s="362"/>
      <c r="N165" s="363"/>
    </row>
    <row r="166" spans="1:14" ht="20.100000000000001" customHeight="1" x14ac:dyDescent="0.25">
      <c r="A166" s="228"/>
      <c r="B166" s="228"/>
      <c r="C166" s="228"/>
      <c r="D166" s="228"/>
      <c r="E166" s="228"/>
      <c r="F166" s="228"/>
      <c r="G166" s="228"/>
      <c r="H166" s="228"/>
      <c r="I166" s="228"/>
      <c r="J166" s="228"/>
      <c r="K166" s="228"/>
      <c r="L166" s="228"/>
      <c r="M166" s="228"/>
      <c r="N166" s="228"/>
    </row>
    <row r="167" spans="1:14" ht="33" customHeight="1" thickBot="1" x14ac:dyDescent="0.3">
      <c r="A167" s="168" t="s">
        <v>134</v>
      </c>
      <c r="B167" s="168" t="s">
        <v>506</v>
      </c>
      <c r="C167" s="169"/>
      <c r="D167" s="169"/>
      <c r="E167" s="169"/>
      <c r="F167" s="169"/>
      <c r="G167" s="169"/>
      <c r="H167" s="169"/>
      <c r="I167" s="169"/>
      <c r="J167" s="169"/>
      <c r="K167" s="169"/>
      <c r="L167" s="169"/>
      <c r="M167" s="169"/>
      <c r="N167" s="169"/>
    </row>
    <row r="168" spans="1:14" ht="24.9" customHeight="1" thickBot="1" x14ac:dyDescent="0.3">
      <c r="A168" s="365" t="s">
        <v>327</v>
      </c>
      <c r="B168" s="366"/>
      <c r="C168" s="366"/>
      <c r="D168" s="366"/>
      <c r="E168" s="366"/>
      <c r="F168" s="366"/>
      <c r="G168" s="366"/>
      <c r="H168" s="366"/>
      <c r="I168" s="366"/>
      <c r="J168" s="366"/>
      <c r="K168" s="366"/>
      <c r="L168" s="366"/>
      <c r="M168" s="366"/>
      <c r="N168" s="367"/>
    </row>
    <row r="169" spans="1:14" ht="35.1" customHeight="1" thickBot="1" x14ac:dyDescent="0.3">
      <c r="A169" s="365" t="s">
        <v>546</v>
      </c>
      <c r="B169" s="366"/>
      <c r="C169" s="366"/>
      <c r="D169" s="366"/>
      <c r="E169" s="366"/>
      <c r="F169" s="366"/>
      <c r="G169" s="366"/>
      <c r="H169" s="366"/>
      <c r="I169" s="366"/>
      <c r="J169" s="366"/>
      <c r="K169" s="366"/>
      <c r="L169" s="366"/>
      <c r="M169" s="366"/>
      <c r="N169" s="367"/>
    </row>
    <row r="170" spans="1:14" x14ac:dyDescent="0.25">
      <c r="A170" s="228"/>
      <c r="B170" s="228"/>
      <c r="C170" s="228"/>
      <c r="D170" s="228"/>
      <c r="E170" s="228"/>
      <c r="F170" s="228"/>
      <c r="G170" s="228"/>
      <c r="H170" s="228"/>
      <c r="I170" s="228"/>
      <c r="J170" s="228"/>
      <c r="K170" s="228"/>
      <c r="L170" s="228"/>
      <c r="M170" s="228"/>
      <c r="N170" s="228"/>
    </row>
    <row r="171" spans="1:14" ht="33" customHeight="1" thickBot="1" x14ac:dyDescent="0.3">
      <c r="A171" s="168" t="s">
        <v>134</v>
      </c>
      <c r="B171" s="168" t="s">
        <v>507</v>
      </c>
      <c r="C171" s="169"/>
      <c r="D171" s="169"/>
      <c r="E171" s="169"/>
      <c r="F171" s="169"/>
      <c r="G171" s="169"/>
      <c r="H171" s="169"/>
      <c r="I171" s="169"/>
      <c r="J171" s="169"/>
      <c r="K171" s="169"/>
      <c r="L171" s="169"/>
      <c r="M171" s="169"/>
      <c r="N171" s="169"/>
    </row>
    <row r="172" spans="1:14" ht="35.1" customHeight="1" thickBot="1" x14ac:dyDescent="0.3">
      <c r="A172" s="365" t="s">
        <v>332</v>
      </c>
      <c r="B172" s="366"/>
      <c r="C172" s="366"/>
      <c r="D172" s="366"/>
      <c r="E172" s="366"/>
      <c r="F172" s="366"/>
      <c r="G172" s="366"/>
      <c r="H172" s="366"/>
      <c r="I172" s="366"/>
      <c r="J172" s="366"/>
      <c r="K172" s="366"/>
      <c r="L172" s="366"/>
      <c r="M172" s="366"/>
      <c r="N172" s="367"/>
    </row>
    <row r="173" spans="1:14" ht="44.25" customHeight="1" thickBot="1" x14ac:dyDescent="0.3">
      <c r="A173" s="361" t="s">
        <v>579</v>
      </c>
      <c r="B173" s="362"/>
      <c r="C173" s="362"/>
      <c r="D173" s="362"/>
      <c r="E173" s="362"/>
      <c r="F173" s="362"/>
      <c r="G173" s="362"/>
      <c r="H173" s="362"/>
      <c r="I173" s="362"/>
      <c r="J173" s="362"/>
      <c r="K173" s="362"/>
      <c r="L173" s="362"/>
      <c r="M173" s="362"/>
      <c r="N173" s="363"/>
    </row>
    <row r="174" spans="1:14" ht="68.25" customHeight="1" thickBot="1" x14ac:dyDescent="0.3">
      <c r="A174" s="361" t="s">
        <v>580</v>
      </c>
      <c r="B174" s="362"/>
      <c r="C174" s="362"/>
      <c r="D174" s="362"/>
      <c r="E174" s="362"/>
      <c r="F174" s="362"/>
      <c r="G174" s="362"/>
      <c r="H174" s="362"/>
      <c r="I174" s="362"/>
      <c r="J174" s="362"/>
      <c r="K174" s="362"/>
      <c r="L174" s="362"/>
      <c r="M174" s="362"/>
      <c r="N174" s="363"/>
    </row>
    <row r="175" spans="1:14" ht="110.1" customHeight="1" thickBot="1" x14ac:dyDescent="0.3">
      <c r="A175" s="361" t="s">
        <v>544</v>
      </c>
      <c r="B175" s="362"/>
      <c r="C175" s="362"/>
      <c r="D175" s="362"/>
      <c r="E175" s="362"/>
      <c r="F175" s="362"/>
      <c r="G175" s="362"/>
      <c r="H175" s="362"/>
      <c r="I175" s="362"/>
      <c r="J175" s="362"/>
      <c r="K175" s="362"/>
      <c r="L175" s="362"/>
      <c r="M175" s="362"/>
      <c r="N175" s="363"/>
    </row>
    <row r="176" spans="1:14" ht="24.9" customHeight="1" thickBot="1" x14ac:dyDescent="0.3">
      <c r="A176" s="365" t="s">
        <v>328</v>
      </c>
      <c r="B176" s="366"/>
      <c r="C176" s="366"/>
      <c r="D176" s="366"/>
      <c r="E176" s="366"/>
      <c r="F176" s="366"/>
      <c r="G176" s="366"/>
      <c r="H176" s="366"/>
      <c r="I176" s="366"/>
      <c r="J176" s="366"/>
      <c r="K176" s="366"/>
      <c r="L176" s="366"/>
      <c r="M176" s="366"/>
      <c r="N176" s="367"/>
    </row>
    <row r="177" spans="1:14" ht="75" customHeight="1" thickBot="1" x14ac:dyDescent="0.3">
      <c r="A177" s="361" t="s">
        <v>545</v>
      </c>
      <c r="B177" s="362"/>
      <c r="C177" s="362"/>
      <c r="D177" s="362"/>
      <c r="E177" s="362"/>
      <c r="F177" s="362"/>
      <c r="G177" s="362"/>
      <c r="H177" s="362"/>
      <c r="I177" s="362"/>
      <c r="J177" s="362"/>
      <c r="K177" s="362"/>
      <c r="L177" s="362"/>
      <c r="M177" s="362"/>
      <c r="N177" s="363"/>
    </row>
    <row r="178" spans="1:14" ht="20.100000000000001" customHeight="1" x14ac:dyDescent="0.25">
      <c r="A178" s="228"/>
      <c r="B178" s="228"/>
      <c r="C178" s="228"/>
      <c r="D178" s="228"/>
      <c r="E178" s="228"/>
      <c r="F178" s="228"/>
      <c r="G178" s="228"/>
      <c r="H178" s="228"/>
      <c r="I178" s="228"/>
      <c r="J178" s="228"/>
      <c r="K178" s="228"/>
      <c r="L178" s="228"/>
      <c r="M178" s="228"/>
      <c r="N178" s="228"/>
    </row>
    <row r="179" spans="1:14" ht="20.100000000000001" customHeight="1" thickBot="1" x14ac:dyDescent="0.3">
      <c r="A179" s="168" t="s">
        <v>134</v>
      </c>
      <c r="B179" s="168" t="s">
        <v>508</v>
      </c>
      <c r="C179" s="169"/>
      <c r="D179" s="169"/>
      <c r="E179" s="169"/>
      <c r="F179" s="169"/>
      <c r="G179" s="169"/>
      <c r="H179" s="169"/>
      <c r="I179" s="169"/>
      <c r="J179" s="169"/>
      <c r="K179" s="169"/>
      <c r="L179" s="169"/>
      <c r="M179" s="169"/>
      <c r="N179" s="169"/>
    </row>
    <row r="180" spans="1:14" ht="24.9" customHeight="1" thickBot="1" x14ac:dyDescent="0.3">
      <c r="A180" s="365" t="s">
        <v>547</v>
      </c>
      <c r="B180" s="366"/>
      <c r="C180" s="366"/>
      <c r="D180" s="366"/>
      <c r="E180" s="366"/>
      <c r="F180" s="366"/>
      <c r="G180" s="366"/>
      <c r="H180" s="366"/>
      <c r="I180" s="366"/>
      <c r="J180" s="366"/>
      <c r="K180" s="366"/>
      <c r="L180" s="366"/>
      <c r="M180" s="366"/>
      <c r="N180" s="367"/>
    </row>
    <row r="181" spans="1:14" ht="24.9" customHeight="1" thickBot="1" x14ac:dyDescent="0.3">
      <c r="A181" s="365" t="s">
        <v>576</v>
      </c>
      <c r="B181" s="366"/>
      <c r="C181" s="366"/>
      <c r="D181" s="366"/>
      <c r="E181" s="366"/>
      <c r="F181" s="366"/>
      <c r="G181" s="366"/>
      <c r="H181" s="366"/>
      <c r="I181" s="366"/>
      <c r="J181" s="366"/>
      <c r="K181" s="366"/>
      <c r="L181" s="366"/>
      <c r="M181" s="366"/>
      <c r="N181" s="367"/>
    </row>
    <row r="182" spans="1:14" ht="20.100000000000001" customHeight="1" x14ac:dyDescent="0.25">
      <c r="A182" s="228"/>
      <c r="B182" s="228"/>
      <c r="C182" s="228"/>
      <c r="D182" s="228"/>
      <c r="E182" s="228"/>
      <c r="F182" s="228"/>
      <c r="G182" s="228"/>
      <c r="H182" s="228"/>
      <c r="I182" s="228"/>
      <c r="J182" s="228"/>
      <c r="K182" s="228"/>
      <c r="L182" s="228"/>
      <c r="M182" s="228"/>
      <c r="N182" s="228"/>
    </row>
    <row r="183" spans="1:14" ht="20.100000000000001" customHeight="1" thickBot="1" x14ac:dyDescent="0.3">
      <c r="A183" s="168" t="s">
        <v>134</v>
      </c>
      <c r="B183" s="168" t="s">
        <v>509</v>
      </c>
      <c r="C183" s="169"/>
      <c r="D183" s="169"/>
      <c r="E183" s="169"/>
      <c r="F183" s="169"/>
      <c r="G183" s="169"/>
      <c r="H183" s="169"/>
      <c r="I183" s="169"/>
      <c r="J183" s="169"/>
      <c r="K183" s="169"/>
      <c r="L183" s="169"/>
      <c r="M183" s="169"/>
      <c r="N183" s="169"/>
    </row>
    <row r="184" spans="1:14" ht="35.1" customHeight="1" thickBot="1" x14ac:dyDescent="0.3">
      <c r="A184" s="365" t="s">
        <v>329</v>
      </c>
      <c r="B184" s="366"/>
      <c r="C184" s="366"/>
      <c r="D184" s="366"/>
      <c r="E184" s="366"/>
      <c r="F184" s="366"/>
      <c r="G184" s="366"/>
      <c r="H184" s="366"/>
      <c r="I184" s="366"/>
      <c r="J184" s="366"/>
      <c r="K184" s="366"/>
      <c r="L184" s="366"/>
      <c r="M184" s="366"/>
      <c r="N184" s="367"/>
    </row>
    <row r="185" spans="1:14" ht="20.100000000000001" customHeight="1" x14ac:dyDescent="0.25">
      <c r="A185" s="228"/>
      <c r="B185" s="228"/>
      <c r="C185" s="228"/>
      <c r="D185" s="228"/>
      <c r="E185" s="228"/>
      <c r="F185" s="228"/>
      <c r="G185" s="228"/>
      <c r="H185" s="228"/>
      <c r="I185" s="228"/>
      <c r="J185" s="228"/>
      <c r="K185" s="228"/>
      <c r="L185" s="228"/>
      <c r="M185" s="228"/>
      <c r="N185" s="228"/>
    </row>
    <row r="186" spans="1:14" ht="20.100000000000001" customHeight="1" thickBot="1" x14ac:dyDescent="0.3">
      <c r="A186" s="168" t="s">
        <v>134</v>
      </c>
      <c r="B186" s="168" t="s">
        <v>510</v>
      </c>
      <c r="C186" s="169"/>
      <c r="D186" s="169"/>
      <c r="E186" s="169"/>
      <c r="F186" s="169"/>
      <c r="G186" s="169"/>
      <c r="H186" s="169"/>
      <c r="I186" s="169"/>
      <c r="J186" s="169"/>
      <c r="K186" s="169"/>
      <c r="L186" s="169"/>
      <c r="M186" s="169"/>
      <c r="N186" s="169"/>
    </row>
    <row r="187" spans="1:14" ht="35.1" customHeight="1" thickBot="1" x14ac:dyDescent="0.3">
      <c r="A187" s="365" t="s">
        <v>330</v>
      </c>
      <c r="B187" s="366"/>
      <c r="C187" s="366"/>
      <c r="D187" s="366"/>
      <c r="E187" s="366"/>
      <c r="F187" s="366"/>
      <c r="G187" s="366"/>
      <c r="H187" s="366"/>
      <c r="I187" s="366"/>
      <c r="J187" s="366"/>
      <c r="K187" s="366"/>
      <c r="L187" s="366"/>
      <c r="M187" s="366"/>
      <c r="N187" s="367"/>
    </row>
    <row r="188" spans="1:14" ht="20.100000000000001" customHeight="1" x14ac:dyDescent="0.25">
      <c r="A188" s="228"/>
      <c r="B188" s="228"/>
      <c r="C188" s="228"/>
      <c r="D188" s="228"/>
      <c r="E188" s="228"/>
      <c r="F188" s="228"/>
      <c r="G188" s="228"/>
      <c r="H188" s="228"/>
      <c r="I188" s="228"/>
      <c r="J188" s="228"/>
      <c r="K188" s="228"/>
      <c r="L188" s="228"/>
      <c r="M188" s="228"/>
      <c r="N188" s="228"/>
    </row>
    <row r="189" spans="1:14" ht="20.100000000000001" customHeight="1" thickBot="1" x14ac:dyDescent="0.3">
      <c r="A189" s="168" t="s">
        <v>134</v>
      </c>
      <c r="B189" s="168" t="s">
        <v>511</v>
      </c>
      <c r="C189" s="169"/>
      <c r="D189" s="169"/>
      <c r="E189" s="169"/>
      <c r="F189" s="169"/>
      <c r="G189" s="169"/>
      <c r="H189" s="169"/>
      <c r="I189" s="169"/>
      <c r="J189" s="169"/>
      <c r="K189" s="169"/>
      <c r="L189" s="169"/>
      <c r="M189" s="169"/>
      <c r="N189" s="169"/>
    </row>
    <row r="190" spans="1:14" ht="35.1" customHeight="1" thickBot="1" x14ac:dyDescent="0.3">
      <c r="A190" s="365" t="s">
        <v>244</v>
      </c>
      <c r="B190" s="366"/>
      <c r="C190" s="366"/>
      <c r="D190" s="366"/>
      <c r="E190" s="366"/>
      <c r="F190" s="366"/>
      <c r="G190" s="366"/>
      <c r="H190" s="366"/>
      <c r="I190" s="366"/>
      <c r="J190" s="366"/>
      <c r="K190" s="366"/>
      <c r="L190" s="366"/>
      <c r="M190" s="366"/>
      <c r="N190" s="367"/>
    </row>
    <row r="191" spans="1:14" ht="20.100000000000001" customHeight="1" x14ac:dyDescent="0.25">
      <c r="A191" s="228"/>
      <c r="B191" s="228"/>
      <c r="C191" s="228"/>
      <c r="D191" s="228"/>
      <c r="E191" s="228"/>
      <c r="F191" s="228"/>
      <c r="G191" s="228"/>
      <c r="H191" s="228"/>
      <c r="I191" s="228"/>
      <c r="J191" s="228"/>
      <c r="K191" s="228"/>
      <c r="L191" s="228"/>
      <c r="M191" s="228"/>
      <c r="N191" s="228"/>
    </row>
    <row r="192" spans="1:14" ht="20.100000000000001" customHeight="1" thickBot="1" x14ac:dyDescent="0.3">
      <c r="A192" s="168" t="s">
        <v>134</v>
      </c>
      <c r="B192" s="168" t="s">
        <v>512</v>
      </c>
      <c r="C192" s="169"/>
      <c r="D192" s="169"/>
      <c r="E192" s="169"/>
      <c r="F192" s="169"/>
      <c r="G192" s="169"/>
      <c r="H192" s="169"/>
      <c r="I192" s="169"/>
      <c r="J192" s="169"/>
      <c r="K192" s="169"/>
      <c r="L192" s="169"/>
      <c r="M192" s="169"/>
      <c r="N192" s="169"/>
    </row>
    <row r="193" spans="1:14" ht="110.1" customHeight="1" thickBot="1" x14ac:dyDescent="0.3">
      <c r="A193" s="365" t="s">
        <v>548</v>
      </c>
      <c r="B193" s="366"/>
      <c r="C193" s="366"/>
      <c r="D193" s="366"/>
      <c r="E193" s="366"/>
      <c r="F193" s="366"/>
      <c r="G193" s="366"/>
      <c r="H193" s="366"/>
      <c r="I193" s="366"/>
      <c r="J193" s="366"/>
      <c r="K193" s="366"/>
      <c r="L193" s="366"/>
      <c r="M193" s="366"/>
      <c r="N193" s="367"/>
    </row>
    <row r="194" spans="1:14" ht="20.100000000000001" customHeight="1" x14ac:dyDescent="0.25">
      <c r="A194" s="228"/>
      <c r="B194" s="228"/>
      <c r="C194" s="228"/>
      <c r="D194" s="228"/>
      <c r="E194" s="228"/>
      <c r="F194" s="228"/>
      <c r="G194" s="228"/>
      <c r="H194" s="228"/>
      <c r="I194" s="228"/>
      <c r="J194" s="228"/>
      <c r="K194" s="228"/>
      <c r="L194" s="228"/>
      <c r="M194" s="228"/>
      <c r="N194" s="228"/>
    </row>
    <row r="195" spans="1:14" ht="20.100000000000001" customHeight="1" thickBot="1" x14ac:dyDescent="0.3">
      <c r="A195" s="168" t="s">
        <v>134</v>
      </c>
      <c r="B195" s="168" t="s">
        <v>513</v>
      </c>
      <c r="C195" s="169"/>
      <c r="D195" s="169"/>
      <c r="E195" s="169"/>
      <c r="F195" s="169"/>
      <c r="G195" s="169"/>
      <c r="H195" s="169"/>
      <c r="I195" s="169"/>
      <c r="J195" s="169"/>
      <c r="K195" s="169"/>
      <c r="L195" s="169"/>
      <c r="M195" s="169"/>
      <c r="N195" s="169"/>
    </row>
    <row r="196" spans="1:14" ht="35.1" customHeight="1" thickBot="1" x14ac:dyDescent="0.3">
      <c r="A196" s="365" t="s">
        <v>333</v>
      </c>
      <c r="B196" s="366"/>
      <c r="C196" s="366"/>
      <c r="D196" s="366"/>
      <c r="E196" s="366"/>
      <c r="F196" s="366"/>
      <c r="G196" s="366"/>
      <c r="H196" s="366"/>
      <c r="I196" s="366"/>
      <c r="J196" s="366"/>
      <c r="K196" s="366"/>
      <c r="L196" s="366"/>
      <c r="M196" s="366"/>
      <c r="N196" s="367"/>
    </row>
    <row r="197" spans="1:14" ht="95.1" customHeight="1" thickBot="1" x14ac:dyDescent="0.3">
      <c r="A197" s="361" t="s">
        <v>550</v>
      </c>
      <c r="B197" s="362"/>
      <c r="C197" s="362"/>
      <c r="D197" s="362"/>
      <c r="E197" s="362"/>
      <c r="F197" s="362"/>
      <c r="G197" s="362"/>
      <c r="H197" s="362"/>
      <c r="I197" s="362"/>
      <c r="J197" s="362"/>
      <c r="K197" s="362"/>
      <c r="L197" s="362"/>
      <c r="M197" s="362"/>
      <c r="N197" s="363"/>
    </row>
    <row r="198" spans="1:14" ht="20.100000000000001" customHeight="1" x14ac:dyDescent="0.25">
      <c r="A198" s="228"/>
      <c r="B198" s="228"/>
      <c r="C198" s="228"/>
      <c r="D198" s="228"/>
      <c r="E198" s="228"/>
      <c r="F198" s="228"/>
      <c r="G198" s="228"/>
      <c r="H198" s="228"/>
      <c r="I198" s="228"/>
      <c r="J198" s="228"/>
      <c r="K198" s="228"/>
      <c r="L198" s="228"/>
      <c r="M198" s="228"/>
      <c r="N198" s="228"/>
    </row>
    <row r="199" spans="1:14" ht="20.100000000000001" customHeight="1" thickBot="1" x14ac:dyDescent="0.3">
      <c r="A199" s="168" t="s">
        <v>134</v>
      </c>
      <c r="B199" s="168" t="s">
        <v>514</v>
      </c>
      <c r="C199" s="169"/>
      <c r="D199" s="169"/>
      <c r="E199" s="169"/>
      <c r="F199" s="169"/>
      <c r="G199" s="169"/>
      <c r="H199" s="169"/>
      <c r="I199" s="169"/>
      <c r="J199" s="169"/>
      <c r="K199" s="169"/>
      <c r="L199" s="169"/>
      <c r="M199" s="169"/>
      <c r="N199" s="169"/>
    </row>
    <row r="200" spans="1:14" ht="90" customHeight="1" x14ac:dyDescent="0.25">
      <c r="A200" s="384" t="s">
        <v>368</v>
      </c>
      <c r="B200" s="385"/>
      <c r="C200" s="385"/>
      <c r="D200" s="385"/>
      <c r="E200" s="385"/>
      <c r="F200" s="385"/>
      <c r="G200" s="385"/>
      <c r="H200" s="385"/>
      <c r="I200" s="385"/>
      <c r="J200" s="385"/>
      <c r="K200" s="385"/>
      <c r="L200" s="385"/>
      <c r="M200" s="385"/>
      <c r="N200" s="386"/>
    </row>
    <row r="201" spans="1:14" ht="24.9" customHeight="1" thickBot="1" x14ac:dyDescent="0.3">
      <c r="A201" s="387" t="s">
        <v>335</v>
      </c>
      <c r="B201" s="388"/>
      <c r="C201" s="388"/>
      <c r="D201" s="388"/>
      <c r="E201" s="388"/>
      <c r="F201" s="388"/>
      <c r="G201" s="388"/>
      <c r="H201" s="388"/>
      <c r="I201" s="388"/>
      <c r="J201" s="388"/>
      <c r="K201" s="388"/>
      <c r="L201" s="388"/>
      <c r="M201" s="388"/>
      <c r="N201" s="389"/>
    </row>
    <row r="202" spans="1:14" ht="20.100000000000001" customHeight="1" x14ac:dyDescent="0.25">
      <c r="A202" s="173"/>
      <c r="B202" s="173"/>
      <c r="C202" s="173"/>
      <c r="D202" s="173"/>
      <c r="E202" s="173"/>
      <c r="F202" s="173"/>
      <c r="G202" s="173"/>
      <c r="H202" s="173"/>
      <c r="I202" s="173"/>
      <c r="J202" s="173"/>
      <c r="K202" s="173"/>
      <c r="L202" s="173"/>
      <c r="M202" s="173"/>
      <c r="N202" s="173"/>
    </row>
    <row r="203" spans="1:14" ht="20.100000000000001" customHeight="1" thickBot="1" x14ac:dyDescent="0.3">
      <c r="A203" s="168" t="s">
        <v>134</v>
      </c>
      <c r="B203" s="168" t="s">
        <v>515</v>
      </c>
      <c r="C203" s="169"/>
      <c r="D203" s="169"/>
      <c r="E203" s="169"/>
      <c r="F203" s="169"/>
      <c r="G203" s="169"/>
      <c r="H203" s="169"/>
      <c r="I203" s="169"/>
      <c r="J203" s="169"/>
      <c r="K203" s="169"/>
      <c r="L203" s="169"/>
      <c r="M203" s="169"/>
      <c r="N203" s="169"/>
    </row>
    <row r="204" spans="1:14" ht="201" customHeight="1" thickBot="1" x14ac:dyDescent="0.3">
      <c r="A204" s="361" t="s">
        <v>549</v>
      </c>
      <c r="B204" s="362"/>
      <c r="C204" s="362"/>
      <c r="D204" s="362"/>
      <c r="E204" s="362"/>
      <c r="F204" s="362"/>
      <c r="G204" s="362"/>
      <c r="H204" s="362"/>
      <c r="I204" s="362"/>
      <c r="J204" s="362"/>
      <c r="K204" s="362"/>
      <c r="L204" s="362"/>
      <c r="M204" s="362"/>
      <c r="N204" s="363"/>
    </row>
    <row r="205" spans="1:14" ht="20.100000000000001" customHeight="1" x14ac:dyDescent="0.25">
      <c r="A205" s="228"/>
      <c r="B205" s="228"/>
      <c r="C205" s="228"/>
      <c r="D205" s="228"/>
      <c r="E205" s="228"/>
      <c r="F205" s="228"/>
      <c r="G205" s="228"/>
      <c r="H205" s="228"/>
      <c r="I205" s="228"/>
      <c r="J205" s="228"/>
      <c r="K205" s="228"/>
      <c r="L205" s="228"/>
      <c r="M205" s="228"/>
      <c r="N205" s="228"/>
    </row>
    <row r="206" spans="1:14" ht="20.100000000000001" customHeight="1" thickBot="1" x14ac:dyDescent="0.3">
      <c r="A206" s="168" t="s">
        <v>134</v>
      </c>
      <c r="B206" s="168" t="s">
        <v>516</v>
      </c>
      <c r="C206" s="169"/>
      <c r="D206" s="169"/>
      <c r="E206" s="169"/>
      <c r="F206" s="169"/>
      <c r="G206" s="169"/>
      <c r="H206" s="169"/>
      <c r="I206" s="169"/>
      <c r="J206" s="169"/>
      <c r="K206" s="169"/>
      <c r="L206" s="169"/>
      <c r="M206" s="169"/>
      <c r="N206" s="169"/>
    </row>
    <row r="207" spans="1:14" ht="80.099999999999994" customHeight="1" thickBot="1" x14ac:dyDescent="0.3">
      <c r="A207" s="365" t="s">
        <v>577</v>
      </c>
      <c r="B207" s="366"/>
      <c r="C207" s="366"/>
      <c r="D207" s="366"/>
      <c r="E207" s="366"/>
      <c r="F207" s="366"/>
      <c r="G207" s="366"/>
      <c r="H207" s="366"/>
      <c r="I207" s="366"/>
      <c r="J207" s="366"/>
      <c r="K207" s="366"/>
      <c r="L207" s="366"/>
      <c r="M207" s="366"/>
      <c r="N207" s="367"/>
    </row>
    <row r="208" spans="1:14" ht="20.100000000000001" customHeight="1" x14ac:dyDescent="0.25">
      <c r="A208" s="173"/>
      <c r="B208" s="173"/>
      <c r="C208" s="173"/>
      <c r="D208" s="173"/>
      <c r="E208" s="173"/>
      <c r="F208" s="173"/>
      <c r="G208" s="173"/>
      <c r="H208" s="173"/>
      <c r="I208" s="173"/>
      <c r="J208" s="173"/>
      <c r="K208" s="173"/>
      <c r="L208" s="173"/>
      <c r="M208" s="173"/>
      <c r="N208" s="173"/>
    </row>
    <row r="209" spans="1:14" ht="20.100000000000001" customHeight="1" thickBot="1" x14ac:dyDescent="0.3">
      <c r="A209" s="168" t="s">
        <v>134</v>
      </c>
      <c r="B209" s="168" t="s">
        <v>517</v>
      </c>
      <c r="C209" s="169"/>
      <c r="D209" s="169"/>
      <c r="E209" s="169"/>
      <c r="F209" s="169"/>
      <c r="G209" s="169"/>
      <c r="H209" s="169"/>
      <c r="I209" s="169"/>
      <c r="J209" s="169"/>
      <c r="K209" s="169"/>
      <c r="L209" s="169"/>
      <c r="M209" s="169"/>
      <c r="N209" s="169"/>
    </row>
    <row r="210" spans="1:14" ht="35.1" customHeight="1" thickBot="1" x14ac:dyDescent="0.3">
      <c r="A210" s="361" t="s">
        <v>518</v>
      </c>
      <c r="B210" s="362"/>
      <c r="C210" s="362"/>
      <c r="D210" s="362"/>
      <c r="E210" s="362"/>
      <c r="F210" s="362"/>
      <c r="G210" s="362"/>
      <c r="H210" s="362"/>
      <c r="I210" s="362"/>
      <c r="J210" s="362"/>
      <c r="K210" s="362"/>
      <c r="L210" s="362"/>
      <c r="M210" s="362"/>
      <c r="N210" s="363"/>
    </row>
    <row r="211" spans="1:14" s="333" customFormat="1" x14ac:dyDescent="0.25"/>
    <row r="212" spans="1:14" s="333" customFormat="1" ht="20.100000000000001" customHeight="1" x14ac:dyDescent="0.25">
      <c r="A212" s="364" t="s">
        <v>496</v>
      </c>
      <c r="B212" s="364"/>
      <c r="C212" s="364"/>
      <c r="D212" s="364"/>
    </row>
    <row r="213" spans="1:14" s="333" customFormat="1" ht="20.100000000000001" customHeight="1" x14ac:dyDescent="0.25">
      <c r="A213" s="331"/>
      <c r="B213" s="331"/>
      <c r="C213" s="331"/>
      <c r="D213" s="331"/>
    </row>
    <row r="214" spans="1:14" s="333" customFormat="1" ht="20.100000000000001" customHeight="1" thickBot="1" x14ac:dyDescent="0.3">
      <c r="A214" s="168" t="s">
        <v>134</v>
      </c>
      <c r="B214" s="168" t="s">
        <v>519</v>
      </c>
      <c r="C214" s="169"/>
      <c r="D214" s="169"/>
      <c r="E214" s="169"/>
      <c r="F214" s="169"/>
      <c r="G214" s="169"/>
      <c r="H214" s="169"/>
      <c r="I214" s="169"/>
      <c r="J214" s="169"/>
      <c r="K214" s="169"/>
      <c r="L214" s="169"/>
      <c r="M214" s="169"/>
      <c r="N214" s="169"/>
    </row>
    <row r="215" spans="1:14" s="333" customFormat="1" ht="74.25" customHeight="1" thickBot="1" x14ac:dyDescent="0.3">
      <c r="A215" s="361" t="s">
        <v>551</v>
      </c>
      <c r="B215" s="362"/>
      <c r="C215" s="362"/>
      <c r="D215" s="362"/>
      <c r="E215" s="362"/>
      <c r="F215" s="362"/>
      <c r="G215" s="362"/>
      <c r="H215" s="362"/>
      <c r="I215" s="362"/>
      <c r="J215" s="362"/>
      <c r="K215" s="362"/>
      <c r="L215" s="362"/>
      <c r="M215" s="362"/>
      <c r="N215" s="363"/>
    </row>
    <row r="216" spans="1:14" s="333" customFormat="1" x14ac:dyDescent="0.25"/>
    <row r="217" spans="1:14" s="333" customFormat="1" ht="20.100000000000001" customHeight="1" thickBot="1" x14ac:dyDescent="0.3">
      <c r="A217" s="168" t="s">
        <v>134</v>
      </c>
      <c r="B217" s="168" t="s">
        <v>520</v>
      </c>
      <c r="C217" s="169"/>
      <c r="D217" s="169"/>
      <c r="E217" s="169"/>
      <c r="F217" s="169"/>
      <c r="G217" s="169"/>
      <c r="H217" s="169"/>
      <c r="I217" s="169"/>
      <c r="J217" s="169"/>
      <c r="K217" s="169"/>
      <c r="L217" s="169"/>
      <c r="M217" s="169"/>
      <c r="N217" s="169"/>
    </row>
    <row r="218" spans="1:14" s="333" customFormat="1" ht="35.1" customHeight="1" thickBot="1" x14ac:dyDescent="0.3">
      <c r="A218" s="361" t="s">
        <v>578</v>
      </c>
      <c r="B218" s="362"/>
      <c r="C218" s="362"/>
      <c r="D218" s="362"/>
      <c r="E218" s="362"/>
      <c r="F218" s="362"/>
      <c r="G218" s="362"/>
      <c r="H218" s="362"/>
      <c r="I218" s="362"/>
      <c r="J218" s="362"/>
      <c r="K218" s="362"/>
      <c r="L218" s="362"/>
      <c r="M218" s="362"/>
      <c r="N218" s="363"/>
    </row>
    <row r="219" spans="1:14" s="333" customFormat="1" x14ac:dyDescent="0.25"/>
    <row r="220" spans="1:14" s="333" customFormat="1" ht="20.100000000000001" customHeight="1" thickBot="1" x14ac:dyDescent="0.3">
      <c r="A220" s="168" t="s">
        <v>134</v>
      </c>
      <c r="B220" s="168" t="s">
        <v>521</v>
      </c>
      <c r="C220" s="169"/>
      <c r="D220" s="169"/>
      <c r="E220" s="169"/>
      <c r="F220" s="169"/>
      <c r="G220" s="169"/>
      <c r="H220" s="169"/>
      <c r="I220" s="169"/>
      <c r="J220" s="169"/>
      <c r="K220" s="169"/>
      <c r="L220" s="169"/>
      <c r="M220" s="169"/>
      <c r="N220" s="169"/>
    </row>
    <row r="221" spans="1:14" s="333" customFormat="1" ht="129" customHeight="1" thickBot="1" x14ac:dyDescent="0.3">
      <c r="A221" s="361" t="s">
        <v>524</v>
      </c>
      <c r="B221" s="362"/>
      <c r="C221" s="362"/>
      <c r="D221" s="362"/>
      <c r="E221" s="362"/>
      <c r="F221" s="362"/>
      <c r="G221" s="362"/>
      <c r="H221" s="362"/>
      <c r="I221" s="362"/>
      <c r="J221" s="362"/>
      <c r="K221" s="362"/>
      <c r="L221" s="362"/>
      <c r="M221" s="362"/>
      <c r="N221" s="363"/>
    </row>
    <row r="222" spans="1:14" s="333" customFormat="1" x14ac:dyDescent="0.25"/>
    <row r="223" spans="1:14" s="333" customFormat="1" ht="20.100000000000001" customHeight="1" thickBot="1" x14ac:dyDescent="0.3">
      <c r="A223" s="168" t="s">
        <v>134</v>
      </c>
      <c r="B223" s="168" t="s">
        <v>522</v>
      </c>
      <c r="C223" s="169"/>
      <c r="D223" s="169"/>
      <c r="E223" s="169"/>
      <c r="F223" s="169"/>
      <c r="G223" s="169"/>
      <c r="H223" s="169"/>
      <c r="I223" s="169"/>
      <c r="J223" s="169"/>
      <c r="K223" s="169"/>
      <c r="L223" s="169"/>
      <c r="M223" s="169"/>
      <c r="N223" s="169"/>
    </row>
    <row r="224" spans="1:14" s="333" customFormat="1" ht="47.25" customHeight="1" thickBot="1" x14ac:dyDescent="0.3">
      <c r="A224" s="361" t="s">
        <v>552</v>
      </c>
      <c r="B224" s="362"/>
      <c r="C224" s="362"/>
      <c r="D224" s="362"/>
      <c r="E224" s="362"/>
      <c r="F224" s="362"/>
      <c r="G224" s="362"/>
      <c r="H224" s="362"/>
      <c r="I224" s="362"/>
      <c r="J224" s="362"/>
      <c r="K224" s="362"/>
      <c r="L224" s="362"/>
      <c r="M224" s="362"/>
      <c r="N224" s="363"/>
    </row>
    <row r="225" spans="1:14" s="333" customFormat="1" x14ac:dyDescent="0.25"/>
    <row r="226" spans="1:14" s="333" customFormat="1" ht="20.100000000000001" customHeight="1" thickBot="1" x14ac:dyDescent="0.3">
      <c r="A226" s="168" t="s">
        <v>134</v>
      </c>
      <c r="B226" s="168" t="s">
        <v>527</v>
      </c>
      <c r="C226" s="169"/>
      <c r="D226" s="169"/>
      <c r="E226" s="169"/>
      <c r="F226" s="169"/>
      <c r="G226" s="169"/>
      <c r="H226" s="169"/>
      <c r="I226" s="169"/>
      <c r="J226" s="169"/>
      <c r="K226" s="169"/>
      <c r="L226" s="169"/>
      <c r="M226" s="169"/>
      <c r="N226" s="169"/>
    </row>
    <row r="227" spans="1:14" s="333" customFormat="1" ht="24.9" customHeight="1" thickBot="1" x14ac:dyDescent="0.3">
      <c r="A227" s="361" t="s">
        <v>528</v>
      </c>
      <c r="B227" s="362"/>
      <c r="C227" s="362"/>
      <c r="D227" s="362"/>
      <c r="E227" s="362"/>
      <c r="F227" s="362"/>
      <c r="G227" s="362"/>
      <c r="H227" s="362"/>
      <c r="I227" s="362"/>
      <c r="J227" s="362"/>
      <c r="K227" s="362"/>
      <c r="L227" s="362"/>
      <c r="M227" s="362"/>
      <c r="N227" s="363"/>
    </row>
    <row r="228" spans="1:14" ht="15" customHeight="1" thickBot="1" x14ac:dyDescent="0.3"/>
    <row r="229" spans="1:14" s="333" customFormat="1" ht="24.9" customHeight="1" thickBot="1" x14ac:dyDescent="0.3">
      <c r="A229" s="409" t="s">
        <v>553</v>
      </c>
      <c r="B229" s="410"/>
      <c r="C229" s="410"/>
      <c r="D229" s="410"/>
      <c r="E229" s="410"/>
      <c r="F229" s="410"/>
      <c r="G229" s="410"/>
      <c r="H229" s="410"/>
      <c r="I229" s="410"/>
      <c r="J229" s="410"/>
      <c r="K229" s="410"/>
      <c r="L229" s="410"/>
      <c r="M229" s="410"/>
      <c r="N229" s="411"/>
    </row>
    <row r="230" spans="1:14" ht="33" customHeight="1" x14ac:dyDescent="0.25"/>
    <row r="231" spans="1:14" ht="51.75" customHeight="1" x14ac:dyDescent="0.25">
      <c r="A231" s="174"/>
      <c r="B231" s="174"/>
      <c r="C231" s="174"/>
      <c r="D231" s="174"/>
      <c r="E231" s="174"/>
      <c r="F231" s="174"/>
      <c r="G231" s="174"/>
      <c r="H231" s="174"/>
      <c r="I231" s="174"/>
      <c r="J231" s="174"/>
      <c r="K231" s="174"/>
      <c r="L231" s="174"/>
      <c r="M231" s="174"/>
      <c r="N231" s="174"/>
    </row>
    <row r="232" spans="1:14" ht="45.75" customHeight="1" x14ac:dyDescent="0.25">
      <c r="A232" s="174"/>
      <c r="B232" s="174"/>
      <c r="C232" s="174"/>
      <c r="D232" s="174"/>
      <c r="E232" s="174"/>
      <c r="F232" s="174"/>
      <c r="G232" s="174"/>
      <c r="H232" s="174"/>
      <c r="I232" s="174"/>
      <c r="J232" s="174"/>
      <c r="K232" s="174"/>
      <c r="L232" s="174"/>
      <c r="M232" s="174"/>
      <c r="N232" s="174"/>
    </row>
    <row r="233" spans="1:14" ht="73.5" customHeight="1" x14ac:dyDescent="0.25">
      <c r="A233" s="174"/>
      <c r="B233" s="174"/>
      <c r="C233" s="174"/>
      <c r="D233" s="174"/>
      <c r="E233" s="174"/>
      <c r="F233" s="174"/>
      <c r="G233" s="174"/>
      <c r="H233" s="174"/>
      <c r="I233" s="174"/>
      <c r="J233" s="174"/>
      <c r="K233" s="174"/>
      <c r="L233" s="174"/>
      <c r="M233" s="174"/>
      <c r="N233" s="174"/>
    </row>
    <row r="234" spans="1:14" ht="13.8" x14ac:dyDescent="0.25">
      <c r="A234" s="174"/>
      <c r="B234" s="174"/>
      <c r="C234" s="174"/>
      <c r="D234" s="174"/>
      <c r="E234" s="174"/>
      <c r="F234" s="174"/>
      <c r="G234" s="174"/>
      <c r="H234" s="174"/>
      <c r="I234" s="174"/>
      <c r="J234" s="174"/>
      <c r="K234" s="174"/>
      <c r="L234" s="174"/>
      <c r="M234" s="174"/>
      <c r="N234" s="174"/>
    </row>
    <row r="235" spans="1:14" ht="140.25" customHeight="1" x14ac:dyDescent="0.25">
      <c r="A235" s="175"/>
      <c r="B235" s="175"/>
      <c r="C235" s="175"/>
      <c r="D235" s="175"/>
      <c r="E235" s="175"/>
      <c r="F235" s="175"/>
      <c r="G235" s="175"/>
      <c r="H235" s="175"/>
      <c r="I235" s="175"/>
      <c r="J235" s="175"/>
      <c r="K235" s="175"/>
      <c r="L235" s="175"/>
      <c r="M235" s="175"/>
      <c r="N235" s="175"/>
    </row>
    <row r="236" spans="1:14" ht="58.5" customHeight="1" x14ac:dyDescent="0.25">
      <c r="A236" s="4"/>
      <c r="B236" s="4"/>
      <c r="C236" s="4"/>
      <c r="D236" s="4"/>
      <c r="E236" s="4"/>
      <c r="F236" s="4"/>
      <c r="G236" s="4"/>
      <c r="H236" s="4"/>
      <c r="I236" s="4"/>
      <c r="J236" s="4"/>
      <c r="K236" s="4"/>
      <c r="L236" s="4"/>
      <c r="M236" s="4"/>
      <c r="N236" s="4"/>
    </row>
    <row r="237" spans="1:14" ht="61.5" customHeight="1" x14ac:dyDescent="0.25">
      <c r="A237" s="174"/>
      <c r="B237" s="174"/>
      <c r="C237" s="174"/>
      <c r="D237" s="174"/>
      <c r="E237" s="174"/>
      <c r="F237" s="174"/>
      <c r="G237" s="174"/>
      <c r="H237" s="174"/>
      <c r="I237" s="174"/>
      <c r="J237" s="174"/>
      <c r="K237" s="174"/>
      <c r="L237" s="174"/>
      <c r="M237" s="174"/>
      <c r="N237" s="174"/>
    </row>
    <row r="238" spans="1:14" ht="13.8" x14ac:dyDescent="0.25">
      <c r="A238" s="174"/>
      <c r="B238" s="174"/>
      <c r="C238" s="174"/>
      <c r="D238" s="174"/>
      <c r="E238" s="174"/>
      <c r="F238" s="174"/>
      <c r="G238" s="174"/>
      <c r="H238" s="174"/>
      <c r="I238" s="174"/>
      <c r="J238" s="174"/>
      <c r="K238" s="174"/>
      <c r="L238" s="174"/>
      <c r="M238" s="174"/>
      <c r="N238" s="174"/>
    </row>
    <row r="239" spans="1:14" ht="13.8" x14ac:dyDescent="0.25">
      <c r="A239" s="174"/>
      <c r="B239" s="174"/>
      <c r="C239" s="174"/>
      <c r="D239" s="174"/>
      <c r="E239" s="174"/>
      <c r="F239" s="174"/>
      <c r="G239" s="174"/>
      <c r="H239" s="174"/>
      <c r="I239" s="174"/>
      <c r="J239" s="174"/>
      <c r="K239" s="174"/>
      <c r="L239" s="174"/>
      <c r="M239" s="174"/>
      <c r="N239" s="174"/>
    </row>
    <row r="240" spans="1:14" ht="13.8" x14ac:dyDescent="0.25">
      <c r="A240" s="176"/>
      <c r="B240" s="176"/>
      <c r="C240" s="176"/>
      <c r="D240" s="176"/>
      <c r="E240" s="176"/>
      <c r="F240" s="176"/>
      <c r="G240" s="176"/>
      <c r="H240" s="176"/>
      <c r="I240" s="176"/>
      <c r="J240" s="176"/>
      <c r="K240" s="176"/>
      <c r="L240" s="176"/>
      <c r="M240" s="176"/>
      <c r="N240" s="176"/>
    </row>
  </sheetData>
  <sheetProtection algorithmName="SHA-512" hashValue="yWA56B88e3QKNhgtbaJQ0BYcVpuvh+4xF60CJ+C7PI2sM3ZZ7XPZILA8oJtqYtgVErbS+IgxXzN45MwZa5fj9g==" saltValue="/3Ghn2WKhSa4xWYUhvWesA==" spinCount="100000" sheet="1" objects="1" scenarios="1"/>
  <mergeCells count="73">
    <mergeCell ref="A224:N224"/>
    <mergeCell ref="A227:N227"/>
    <mergeCell ref="A210:N210"/>
    <mergeCell ref="A229:N229"/>
    <mergeCell ref="A180:N180"/>
    <mergeCell ref="A181:N181"/>
    <mergeCell ref="A212:D212"/>
    <mergeCell ref="A215:N215"/>
    <mergeCell ref="A221:N221"/>
    <mergeCell ref="A218:N218"/>
    <mergeCell ref="A177:N177"/>
    <mergeCell ref="A169:N169"/>
    <mergeCell ref="A172:N172"/>
    <mergeCell ref="A175:N175"/>
    <mergeCell ref="A173:N173"/>
    <mergeCell ref="A174:N174"/>
    <mergeCell ref="A1:F1"/>
    <mergeCell ref="A5:I5"/>
    <mergeCell ref="A6:I6"/>
    <mergeCell ref="A7:N7"/>
    <mergeCell ref="A9:N9"/>
    <mergeCell ref="A10:N10"/>
    <mergeCell ref="A14:N14"/>
    <mergeCell ref="A11:N11"/>
    <mergeCell ref="A13:N13"/>
    <mergeCell ref="A12:N12"/>
    <mergeCell ref="A46:N46"/>
    <mergeCell ref="A17:N17"/>
    <mergeCell ref="A19:D19"/>
    <mergeCell ref="A22:N22"/>
    <mergeCell ref="A25:N25"/>
    <mergeCell ref="A43:N43"/>
    <mergeCell ref="A37:N37"/>
    <mergeCell ref="A49:N49"/>
    <mergeCell ref="A207:N207"/>
    <mergeCell ref="A184:N184"/>
    <mergeCell ref="A187:N187"/>
    <mergeCell ref="A190:N190"/>
    <mergeCell ref="A193:N193"/>
    <mergeCell ref="A197:N197"/>
    <mergeCell ref="A200:N200"/>
    <mergeCell ref="A201:N201"/>
    <mergeCell ref="A204:N204"/>
    <mergeCell ref="A196:N196"/>
    <mergeCell ref="A149:N149"/>
    <mergeCell ref="A142:N142"/>
    <mergeCell ref="A148:N148"/>
    <mergeCell ref="A66:N66"/>
    <mergeCell ref="A176:N176"/>
    <mergeCell ref="A15:N15"/>
    <mergeCell ref="A16:N16"/>
    <mergeCell ref="A31:N31"/>
    <mergeCell ref="A34:N34"/>
    <mergeCell ref="A40:N40"/>
    <mergeCell ref="A28:N28"/>
    <mergeCell ref="A154:N154"/>
    <mergeCell ref="A161:N161"/>
    <mergeCell ref="A165:N165"/>
    <mergeCell ref="A164:N164"/>
    <mergeCell ref="A168:N168"/>
    <mergeCell ref="A155:N155"/>
    <mergeCell ref="A158:N158"/>
    <mergeCell ref="A83:D83"/>
    <mergeCell ref="B144:C144"/>
    <mergeCell ref="A145:N145"/>
    <mergeCell ref="A150:N150"/>
    <mergeCell ref="A153:N153"/>
    <mergeCell ref="A52:N52"/>
    <mergeCell ref="A55:N55"/>
    <mergeCell ref="A60:D60"/>
    <mergeCell ref="A63:N63"/>
    <mergeCell ref="A65:F65"/>
    <mergeCell ref="A58:N58"/>
  </mergeCells>
  <hyperlinks>
    <hyperlink ref="A16:N16" r:id="rId1" display="https://www.muenchen.de/rathaus/Stadtverwaltung/Referat-fuer-Bildung-und-Sport/Kindertageseinrichtungen/muenchner-foerderformel.html" xr:uid="{00000000-0004-0000-0000-000000000000}"/>
    <hyperlink ref="A12" r:id="rId2" xr:uid="{00000000-0004-0000-0000-000001000000}"/>
    <hyperlink ref="A16" r:id="rId3" display="www.muenchen.de/foerderformel" xr:uid="{00000000-0004-0000-0000-000002000000}"/>
    <hyperlink ref="A201" r:id="rId4" display="https://www.muenchen.de/rathaus/Stadtverwaltung/Referat-fuer-Bildung-und-Sport/Kindertageseinrichtungen/muenchner-foerderformel/formblaetter-traeger.html" xr:uid="{00000000-0004-0000-0000-000003000000}"/>
    <hyperlink ref="A201:N201" r:id="rId5" display="https://www.muenchen.de/rathaus/Stadtverwaltung/Referat-fuer-Bildung-und-Sport/Kindertageseinrichtungen/muenchner-foerderformel/wer-kann-gefoerdert-werden.html" xr:uid="{00000000-0004-0000-0000-000004000000}"/>
  </hyperlinks>
  <pageMargins left="0.70866141732283472" right="0.70866141732283472" top="0.98425196850393704" bottom="0.59055118110236227" header="0.31496062992125984" footer="0.31496062992125984"/>
  <pageSetup paperSize="9" scale="50" orientation="portrait" r:id="rId6"/>
  <headerFooter>
    <oddHeader>&amp;R&amp;G</oddHeader>
    <oddFooter>&amp;LStand: 12.01.2021&amp;CMFF AZ Folgeantrag BWZ 2021
&amp;A
&amp;P&amp;R&amp;G</oddFooter>
  </headerFooter>
  <rowBreaks count="5" manualBreakCount="5">
    <brk id="46" max="13" man="1"/>
    <brk id="59" max="13" man="1"/>
    <brk id="137" max="13" man="1"/>
    <brk id="181" max="13" man="1"/>
    <brk id="210" max="13" man="1"/>
  </rowBreaks>
  <drawing r:id="rId7"/>
  <legacyDrawingHF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RowHeight="13.2" x14ac:dyDescent="0.25"/>
  <sheetData/>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3.2" x14ac:dyDescent="0.25"/>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A19" sqref="A19:N19"/>
    </sheetView>
  </sheetViews>
  <sheetFormatPr baseColWidth="10" defaultRowHeight="13.2" x14ac:dyDescent="0.25"/>
  <sheetData/>
  <pageMargins left="0.70866141732283472" right="0.70866141732283472" top="0.98425196850393704" bottom="0.59055118110236227" header="0.31496062992125984" footer="0.31496062992125984"/>
  <pageSetup paperSize="9" scale="50" orientation="portrait" r:id="rId1"/>
  <headerFooter>
    <oddHeader>&amp;R&amp;G</oddHeader>
    <oddFooter>&amp;LStand: 12.01.2021&amp;CMFF AZ Folgeantrag BWZ 2021
&amp;A
&amp;P&amp;R&amp;G</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3.2"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theme="6" tint="0.59999389629810485"/>
  </sheetPr>
  <dimension ref="A2:N123"/>
  <sheetViews>
    <sheetView zoomScale="90" zoomScaleNormal="90" workbookViewId="0">
      <selection activeCell="B13" sqref="B13:I13"/>
    </sheetView>
  </sheetViews>
  <sheetFormatPr baseColWidth="10" defaultColWidth="11.5546875" defaultRowHeight="13.8" x14ac:dyDescent="0.25"/>
  <cols>
    <col min="1" max="1" width="4.5546875" style="8" customWidth="1"/>
    <col min="2" max="2" width="34.5546875" style="8" customWidth="1"/>
    <col min="3" max="3" width="27.88671875" style="8" customWidth="1"/>
    <col min="4" max="4" width="26.88671875" style="8" customWidth="1"/>
    <col min="5" max="5" width="22.44140625" style="8" customWidth="1"/>
    <col min="6" max="7" width="11.5546875" style="8"/>
    <col min="8" max="8" width="14.5546875" style="8" customWidth="1"/>
    <col min="9" max="9" width="3.6640625" style="8" customWidth="1"/>
    <col min="10" max="13" width="11.5546875" style="8"/>
    <col min="14" max="14" width="12.88671875" style="8" customWidth="1"/>
    <col min="15" max="16" width="22.6640625" style="8" customWidth="1"/>
    <col min="17" max="17" width="47.5546875" style="8" customWidth="1"/>
    <col min="18" max="16384" width="11.5546875" style="8"/>
  </cols>
  <sheetData>
    <row r="2" spans="1:9" x14ac:dyDescent="0.25">
      <c r="B2" s="465" t="s">
        <v>137</v>
      </c>
      <c r="C2" s="465"/>
      <c r="D2" s="465"/>
      <c r="E2" s="465"/>
    </row>
    <row r="3" spans="1:9" x14ac:dyDescent="0.25">
      <c r="B3" s="338" t="s">
        <v>138</v>
      </c>
      <c r="E3" s="90"/>
    </row>
    <row r="4" spans="1:9" x14ac:dyDescent="0.25">
      <c r="B4" s="466" t="s">
        <v>139</v>
      </c>
      <c r="C4" s="466"/>
      <c r="D4" s="466"/>
      <c r="E4" s="466"/>
      <c r="F4" s="349"/>
      <c r="G4" s="349"/>
      <c r="H4" s="349"/>
    </row>
    <row r="5" spans="1:9" x14ac:dyDescent="0.25">
      <c r="B5" s="466" t="s">
        <v>529</v>
      </c>
      <c r="C5" s="466"/>
      <c r="D5" s="466"/>
      <c r="E5" s="466"/>
      <c r="F5" s="349"/>
      <c r="G5" s="350"/>
      <c r="H5" s="351"/>
    </row>
    <row r="6" spans="1:9" x14ac:dyDescent="0.25">
      <c r="B6" s="8" t="s">
        <v>140</v>
      </c>
      <c r="E6" s="90"/>
      <c r="F6" s="90"/>
      <c r="G6" s="90"/>
      <c r="H6" s="90"/>
    </row>
    <row r="7" spans="1:9" x14ac:dyDescent="0.25">
      <c r="E7" s="90"/>
      <c r="F7" s="90"/>
      <c r="G7" s="90"/>
      <c r="H7" s="90"/>
    </row>
    <row r="8" spans="1:9" x14ac:dyDescent="0.25">
      <c r="E8" s="90"/>
      <c r="F8" s="90"/>
      <c r="G8" s="90"/>
      <c r="H8" s="90"/>
    </row>
    <row r="9" spans="1:9" x14ac:dyDescent="0.25">
      <c r="E9" s="90"/>
      <c r="F9" s="90"/>
      <c r="G9" s="90"/>
      <c r="H9" s="90"/>
    </row>
    <row r="10" spans="1:9" x14ac:dyDescent="0.25">
      <c r="B10" s="90"/>
      <c r="C10" s="90"/>
      <c r="D10" s="90"/>
      <c r="E10" s="90"/>
    </row>
    <row r="11" spans="1:9" x14ac:dyDescent="0.25">
      <c r="B11" s="468" t="s">
        <v>0</v>
      </c>
      <c r="C11" s="468"/>
      <c r="D11" s="468"/>
    </row>
    <row r="12" spans="1:9" x14ac:dyDescent="0.25">
      <c r="B12" s="468" t="s">
        <v>446</v>
      </c>
      <c r="C12" s="468"/>
      <c r="D12" s="468"/>
      <c r="E12" s="468"/>
      <c r="F12" s="468"/>
      <c r="G12" s="468"/>
      <c r="H12" s="468"/>
    </row>
    <row r="13" spans="1:9" ht="35.1" customHeight="1" x14ac:dyDescent="0.25">
      <c r="B13" s="469" t="s">
        <v>471</v>
      </c>
      <c r="C13" s="470"/>
      <c r="D13" s="470"/>
      <c r="E13" s="470"/>
      <c r="F13" s="470"/>
      <c r="G13" s="470"/>
      <c r="H13" s="470"/>
      <c r="I13" s="470"/>
    </row>
    <row r="14" spans="1:9" x14ac:dyDescent="0.25">
      <c r="B14" s="338"/>
      <c r="C14" s="338"/>
      <c r="D14" s="338"/>
      <c r="E14" s="338"/>
      <c r="F14" s="338"/>
    </row>
    <row r="15" spans="1:9" x14ac:dyDescent="0.25">
      <c r="A15" s="8" t="s">
        <v>123</v>
      </c>
      <c r="B15" s="414" t="s">
        <v>65</v>
      </c>
      <c r="C15" s="414"/>
      <c r="D15" s="414"/>
    </row>
    <row r="16" spans="1:9" x14ac:dyDescent="0.25">
      <c r="B16" s="412"/>
      <c r="C16" s="412"/>
      <c r="D16" s="412"/>
      <c r="E16" s="412"/>
      <c r="F16" s="412"/>
      <c r="G16" s="412"/>
      <c r="H16" s="412"/>
      <c r="I16" s="412"/>
    </row>
    <row r="17" spans="1:14" ht="17.850000000000001" customHeight="1" x14ac:dyDescent="0.25">
      <c r="A17" s="8">
        <v>1</v>
      </c>
      <c r="B17" s="454" t="s">
        <v>1</v>
      </c>
      <c r="C17" s="454"/>
      <c r="D17" s="454"/>
      <c r="E17" s="438"/>
      <c r="F17" s="439"/>
      <c r="G17" s="439"/>
      <c r="H17" s="439"/>
      <c r="I17" s="440"/>
    </row>
    <row r="18" spans="1:14" ht="18.600000000000001" customHeight="1" x14ac:dyDescent="0.25">
      <c r="A18" s="8">
        <v>2</v>
      </c>
      <c r="B18" s="454" t="s">
        <v>64</v>
      </c>
      <c r="C18" s="454"/>
      <c r="D18" s="454"/>
      <c r="E18" s="438"/>
      <c r="F18" s="439"/>
      <c r="G18" s="439"/>
      <c r="H18" s="439"/>
      <c r="I18" s="440"/>
    </row>
    <row r="19" spans="1:14" ht="18.600000000000001" customHeight="1" x14ac:dyDescent="0.25">
      <c r="A19" s="8">
        <v>3</v>
      </c>
      <c r="B19" s="454" t="s">
        <v>66</v>
      </c>
      <c r="C19" s="454"/>
      <c r="D19" s="454"/>
      <c r="E19" s="438"/>
      <c r="F19" s="439"/>
      <c r="G19" s="439"/>
      <c r="H19" s="439"/>
      <c r="I19" s="440"/>
    </row>
    <row r="20" spans="1:14" ht="18.600000000000001" customHeight="1" x14ac:dyDescent="0.25">
      <c r="A20" s="8">
        <v>4</v>
      </c>
      <c r="B20" s="454" t="s">
        <v>370</v>
      </c>
      <c r="C20" s="454"/>
      <c r="D20" s="454"/>
      <c r="E20" s="438"/>
      <c r="F20" s="439"/>
      <c r="G20" s="439"/>
      <c r="H20" s="439"/>
      <c r="I20" s="440"/>
    </row>
    <row r="21" spans="1:14" ht="18.600000000000001" customHeight="1" x14ac:dyDescent="0.25">
      <c r="A21" s="8">
        <v>5</v>
      </c>
      <c r="B21" s="454" t="s">
        <v>67</v>
      </c>
      <c r="C21" s="454"/>
      <c r="D21" s="454"/>
      <c r="E21" s="438"/>
      <c r="F21" s="439"/>
      <c r="G21" s="439"/>
      <c r="H21" s="439"/>
      <c r="I21" s="440"/>
      <c r="N21" s="352"/>
    </row>
    <row r="22" spans="1:14" ht="18.600000000000001" customHeight="1" x14ac:dyDescent="0.25">
      <c r="A22" s="8">
        <v>6</v>
      </c>
      <c r="B22" s="454" t="s">
        <v>371</v>
      </c>
      <c r="C22" s="454"/>
      <c r="D22" s="454"/>
      <c r="E22" s="438"/>
      <c r="F22" s="439"/>
      <c r="G22" s="439"/>
      <c r="H22" s="439"/>
      <c r="I22" s="440"/>
    </row>
    <row r="23" spans="1:14" ht="18.600000000000001" customHeight="1" x14ac:dyDescent="0.25">
      <c r="A23" s="8">
        <v>7</v>
      </c>
      <c r="B23" s="454" t="s">
        <v>68</v>
      </c>
      <c r="C23" s="454"/>
      <c r="D23" s="454"/>
      <c r="E23" s="438"/>
      <c r="F23" s="439"/>
      <c r="G23" s="439"/>
      <c r="H23" s="439"/>
      <c r="I23" s="440"/>
    </row>
    <row r="24" spans="1:14" ht="18.600000000000001" customHeight="1" x14ac:dyDescent="0.25">
      <c r="A24" s="8">
        <v>8</v>
      </c>
      <c r="B24" s="454" t="s">
        <v>141</v>
      </c>
      <c r="C24" s="454"/>
      <c r="D24" s="454"/>
      <c r="E24" s="438"/>
      <c r="F24" s="439"/>
      <c r="G24" s="439"/>
      <c r="H24" s="439"/>
      <c r="I24" s="440"/>
    </row>
    <row r="25" spans="1:14" ht="18.600000000000001" customHeight="1" x14ac:dyDescent="0.25">
      <c r="B25" s="78"/>
      <c r="C25" s="78"/>
      <c r="D25" s="78"/>
      <c r="E25" s="353"/>
      <c r="F25" s="353"/>
      <c r="G25" s="353"/>
      <c r="H25" s="353"/>
      <c r="I25" s="353"/>
    </row>
    <row r="26" spans="1:14" ht="18" customHeight="1" x14ac:dyDescent="0.25">
      <c r="A26" s="3">
        <v>10</v>
      </c>
      <c r="B26" s="467" t="s">
        <v>555</v>
      </c>
      <c r="C26" s="467"/>
      <c r="D26" s="467"/>
      <c r="E26" s="438"/>
      <c r="F26" s="439"/>
      <c r="G26" s="439"/>
      <c r="H26" s="439"/>
      <c r="I26" s="440"/>
    </row>
    <row r="27" spans="1:14" ht="18" customHeight="1" x14ac:dyDescent="0.25">
      <c r="A27" s="3">
        <v>11</v>
      </c>
      <c r="B27" s="467" t="s">
        <v>2</v>
      </c>
      <c r="C27" s="467"/>
      <c r="D27" s="467"/>
      <c r="E27" s="438"/>
      <c r="F27" s="439"/>
      <c r="G27" s="439"/>
      <c r="H27" s="439"/>
      <c r="I27" s="440"/>
    </row>
    <row r="28" spans="1:14" ht="18" customHeight="1" x14ac:dyDescent="0.25">
      <c r="A28" s="3">
        <v>12</v>
      </c>
      <c r="B28" s="460" t="s">
        <v>142</v>
      </c>
      <c r="C28" s="460"/>
      <c r="D28" s="460"/>
      <c r="E28" s="438"/>
      <c r="F28" s="439"/>
      <c r="G28" s="439"/>
      <c r="H28" s="439"/>
      <c r="I28" s="440"/>
    </row>
    <row r="29" spans="1:14" ht="18" customHeight="1" x14ac:dyDescent="0.25">
      <c r="A29" s="3">
        <v>13</v>
      </c>
      <c r="B29" s="460" t="s">
        <v>143</v>
      </c>
      <c r="C29" s="460"/>
      <c r="D29" s="460"/>
      <c r="E29" s="438"/>
      <c r="F29" s="439"/>
      <c r="G29" s="439"/>
      <c r="H29" s="439"/>
      <c r="I29" s="440"/>
    </row>
    <row r="30" spans="1:14" ht="18" customHeight="1" x14ac:dyDescent="0.25">
      <c r="A30" s="3">
        <v>14</v>
      </c>
      <c r="B30" s="460" t="s">
        <v>144</v>
      </c>
      <c r="C30" s="460"/>
      <c r="D30" s="460"/>
      <c r="E30" s="438"/>
      <c r="F30" s="439"/>
      <c r="G30" s="439"/>
      <c r="H30" s="439"/>
      <c r="I30" s="440"/>
    </row>
    <row r="31" spans="1:14" ht="18" customHeight="1" x14ac:dyDescent="0.25">
      <c r="A31" s="3">
        <v>15</v>
      </c>
      <c r="B31" s="460" t="s">
        <v>145</v>
      </c>
      <c r="C31" s="460"/>
      <c r="D31" s="460"/>
      <c r="E31" s="438"/>
      <c r="F31" s="439"/>
      <c r="G31" s="439"/>
      <c r="H31" s="439"/>
      <c r="I31" s="440"/>
    </row>
    <row r="32" spans="1:14" ht="30.75" customHeight="1" x14ac:dyDescent="0.25">
      <c r="A32" s="3">
        <v>16</v>
      </c>
      <c r="B32" s="441" t="s">
        <v>160</v>
      </c>
      <c r="C32" s="441"/>
      <c r="D32" s="441"/>
      <c r="E32" s="438"/>
      <c r="F32" s="439"/>
      <c r="G32" s="439"/>
      <c r="H32" s="439"/>
      <c r="I32" s="440"/>
    </row>
    <row r="33" spans="1:9" ht="18" customHeight="1" x14ac:dyDescent="0.25">
      <c r="A33" s="3">
        <v>17</v>
      </c>
      <c r="B33" s="437" t="s">
        <v>146</v>
      </c>
      <c r="C33" s="437"/>
      <c r="D33" s="437"/>
      <c r="E33" s="457"/>
      <c r="F33" s="458"/>
      <c r="G33" s="458"/>
      <c r="H33" s="458"/>
      <c r="I33" s="459"/>
    </row>
    <row r="34" spans="1:9" ht="18" customHeight="1" x14ac:dyDescent="0.25">
      <c r="A34" s="3">
        <v>18</v>
      </c>
      <c r="B34" s="441" t="s">
        <v>92</v>
      </c>
      <c r="C34" s="441"/>
      <c r="D34" s="441"/>
      <c r="E34" s="461">
        <v>12</v>
      </c>
      <c r="F34" s="462"/>
      <c r="G34" s="462"/>
      <c r="H34" s="462"/>
      <c r="I34" s="463"/>
    </row>
    <row r="35" spans="1:9" s="90" customFormat="1" ht="18" customHeight="1" x14ac:dyDescent="0.25">
      <c r="A35" s="3"/>
      <c r="B35" s="464"/>
      <c r="C35" s="464"/>
      <c r="D35" s="464"/>
      <c r="E35" s="464"/>
      <c r="F35" s="464"/>
      <c r="G35" s="464"/>
      <c r="H35" s="464"/>
      <c r="I35" s="464"/>
    </row>
    <row r="36" spans="1:9" s="90" customFormat="1" ht="18" customHeight="1" x14ac:dyDescent="0.25">
      <c r="A36" s="3"/>
      <c r="B36" s="414" t="s">
        <v>262</v>
      </c>
      <c r="C36" s="414"/>
      <c r="D36" s="414"/>
      <c r="E36" s="337"/>
      <c r="F36" s="337"/>
      <c r="G36" s="337"/>
      <c r="H36" s="337"/>
      <c r="I36" s="337"/>
    </row>
    <row r="37" spans="1:9" x14ac:dyDescent="0.25">
      <c r="B37" s="412"/>
      <c r="C37" s="412"/>
      <c r="D37" s="412"/>
      <c r="E37" s="412"/>
      <c r="F37" s="412"/>
      <c r="G37" s="412"/>
      <c r="H37" s="412"/>
      <c r="I37" s="412"/>
    </row>
    <row r="38" spans="1:9" s="90" customFormat="1" ht="18" customHeight="1" x14ac:dyDescent="0.25">
      <c r="A38" s="3">
        <v>19</v>
      </c>
      <c r="B38" s="436" t="s">
        <v>261</v>
      </c>
      <c r="C38" s="436"/>
      <c r="D38" s="436"/>
      <c r="E38" s="418" t="s">
        <v>118</v>
      </c>
      <c r="F38" s="419"/>
      <c r="G38" s="419"/>
      <c r="H38" s="419"/>
      <c r="I38" s="420"/>
    </row>
    <row r="39" spans="1:9" x14ac:dyDescent="0.25">
      <c r="B39" s="412"/>
      <c r="C39" s="412"/>
      <c r="D39" s="412"/>
      <c r="E39" s="412"/>
      <c r="F39" s="412"/>
      <c r="G39" s="412"/>
      <c r="H39" s="412"/>
      <c r="I39" s="412"/>
    </row>
    <row r="40" spans="1:9" s="90" customFormat="1" ht="18" customHeight="1" x14ac:dyDescent="0.25">
      <c r="A40" s="3">
        <v>20</v>
      </c>
      <c r="B40" s="414" t="s">
        <v>263</v>
      </c>
      <c r="C40" s="414"/>
      <c r="D40" s="414"/>
      <c r="E40" s="414"/>
      <c r="F40" s="414"/>
      <c r="G40" s="414"/>
      <c r="H40" s="414"/>
      <c r="I40" s="414"/>
    </row>
    <row r="41" spans="1:9" s="90" customFormat="1" ht="18" customHeight="1" x14ac:dyDescent="0.25">
      <c r="A41" s="3"/>
      <c r="B41" s="414" t="s">
        <v>264</v>
      </c>
      <c r="C41" s="414"/>
      <c r="D41" s="414"/>
      <c r="E41" s="414"/>
      <c r="F41" s="414"/>
      <c r="G41" s="414"/>
      <c r="H41" s="414"/>
      <c r="I41" s="414"/>
    </row>
    <row r="42" spans="1:9" x14ac:dyDescent="0.25">
      <c r="B42" s="412"/>
      <c r="C42" s="412"/>
      <c r="D42" s="412"/>
      <c r="E42" s="412"/>
      <c r="F42" s="412"/>
      <c r="G42" s="412"/>
      <c r="H42" s="412"/>
      <c r="I42" s="412"/>
    </row>
    <row r="43" spans="1:9" ht="28.5" customHeight="1" x14ac:dyDescent="0.25">
      <c r="A43" s="3">
        <v>21</v>
      </c>
      <c r="B43" s="441" t="s">
        <v>372</v>
      </c>
      <c r="C43" s="441"/>
      <c r="D43" s="441"/>
      <c r="E43" s="418" t="s">
        <v>118</v>
      </c>
      <c r="F43" s="419"/>
      <c r="G43" s="419"/>
      <c r="H43" s="419"/>
      <c r="I43" s="420"/>
    </row>
    <row r="44" spans="1:9" ht="34.5" customHeight="1" x14ac:dyDescent="0.25">
      <c r="A44" s="3">
        <v>22</v>
      </c>
      <c r="B44" s="441" t="s">
        <v>556</v>
      </c>
      <c r="C44" s="441"/>
      <c r="D44" s="441"/>
      <c r="E44" s="446" t="s">
        <v>118</v>
      </c>
      <c r="F44" s="419"/>
      <c r="G44" s="419"/>
      <c r="H44" s="419"/>
      <c r="I44" s="420"/>
    </row>
    <row r="45" spans="1:9" ht="65.099999999999994" customHeight="1" x14ac:dyDescent="0.25">
      <c r="A45" s="3">
        <v>23</v>
      </c>
      <c r="B45" s="455"/>
      <c r="C45" s="455"/>
      <c r="D45" s="455"/>
      <c r="E45" s="450" t="str">
        <f>IF(E44="Nein",'weitere Daten für das Formular'!L16,IF(Grunddaten_Antrag!E44="Ja",'weitere Daten für das Formular'!M12," "))</f>
        <v xml:space="preserve"> </v>
      </c>
      <c r="F45" s="451"/>
      <c r="G45" s="451"/>
      <c r="H45" s="451"/>
      <c r="I45" s="452"/>
    </row>
    <row r="46" spans="1:9" ht="37.5" customHeight="1" x14ac:dyDescent="0.25">
      <c r="A46" s="3">
        <v>24</v>
      </c>
      <c r="B46" s="441" t="s">
        <v>554</v>
      </c>
      <c r="C46" s="441"/>
      <c r="D46" s="441"/>
      <c r="E46" s="446" t="s">
        <v>118</v>
      </c>
      <c r="F46" s="419"/>
      <c r="G46" s="419"/>
      <c r="H46" s="419"/>
      <c r="I46" s="420"/>
    </row>
    <row r="47" spans="1:9" s="90" customFormat="1" ht="15.75" customHeight="1" x14ac:dyDescent="0.25">
      <c r="A47" s="3"/>
      <c r="B47" s="456"/>
      <c r="C47" s="456"/>
      <c r="D47" s="456"/>
      <c r="E47" s="456"/>
      <c r="F47" s="456"/>
      <c r="G47" s="456"/>
      <c r="H47" s="456"/>
      <c r="I47" s="456"/>
    </row>
    <row r="48" spans="1:9" s="90" customFormat="1" ht="54" customHeight="1" x14ac:dyDescent="0.25">
      <c r="A48" s="3">
        <v>25</v>
      </c>
      <c r="B48" s="445" t="s">
        <v>373</v>
      </c>
      <c r="C48" s="445"/>
      <c r="D48" s="445"/>
      <c r="E48" s="443"/>
      <c r="F48" s="443"/>
      <c r="G48" s="443"/>
      <c r="H48" s="443"/>
      <c r="I48" s="443"/>
    </row>
    <row r="49" spans="1:9" x14ac:dyDescent="0.25">
      <c r="B49" s="412"/>
      <c r="C49" s="412"/>
      <c r="D49" s="412"/>
      <c r="E49" s="412"/>
      <c r="F49" s="412"/>
      <c r="G49" s="412"/>
      <c r="H49" s="412"/>
      <c r="I49" s="412"/>
    </row>
    <row r="50" spans="1:9" s="90" customFormat="1" ht="23.25" customHeight="1" x14ac:dyDescent="0.25">
      <c r="A50" s="3">
        <v>26</v>
      </c>
      <c r="B50" s="444" t="s">
        <v>164</v>
      </c>
      <c r="C50" s="444"/>
      <c r="D50" s="444"/>
      <c r="E50" s="446" t="s">
        <v>118</v>
      </c>
      <c r="F50" s="447"/>
      <c r="G50" s="447"/>
      <c r="H50" s="447"/>
      <c r="I50" s="448"/>
    </row>
    <row r="51" spans="1:9" s="90" customFormat="1" ht="15.75" customHeight="1" x14ac:dyDescent="0.25">
      <c r="A51" s="471">
        <v>27</v>
      </c>
      <c r="B51" s="473"/>
      <c r="C51" s="473"/>
      <c r="D51" s="473"/>
      <c r="E51" s="474" t="str">
        <f>IF(OR(E50="Standort 50%",E50="Standort 70%"),'weitere Daten für das Formular'!L20," ")</f>
        <v xml:space="preserve"> </v>
      </c>
      <c r="F51" s="474"/>
      <c r="G51" s="474"/>
      <c r="H51" s="474"/>
      <c r="I51" s="474"/>
    </row>
    <row r="52" spans="1:9" s="90" customFormat="1" ht="15.75" customHeight="1" x14ac:dyDescent="0.25">
      <c r="A52" s="471"/>
      <c r="B52" s="473"/>
      <c r="C52" s="473"/>
      <c r="D52" s="473"/>
      <c r="E52" s="474"/>
      <c r="F52" s="474"/>
      <c r="G52" s="474"/>
      <c r="H52" s="474"/>
      <c r="I52" s="474"/>
    </row>
    <row r="53" spans="1:9" s="90" customFormat="1" ht="15.75" customHeight="1" x14ac:dyDescent="0.25">
      <c r="A53" s="471"/>
      <c r="B53" s="473"/>
      <c r="C53" s="473"/>
      <c r="D53" s="473"/>
      <c r="E53" s="474"/>
      <c r="F53" s="474"/>
      <c r="G53" s="474"/>
      <c r="H53" s="474"/>
      <c r="I53" s="474"/>
    </row>
    <row r="54" spans="1:9" s="90" customFormat="1" ht="15.75" customHeight="1" x14ac:dyDescent="0.25">
      <c r="A54" s="3"/>
      <c r="B54" s="456"/>
      <c r="C54" s="456"/>
      <c r="D54" s="456"/>
      <c r="E54" s="456"/>
      <c r="F54" s="456"/>
      <c r="G54" s="456"/>
      <c r="H54" s="456"/>
      <c r="I54" s="456"/>
    </row>
    <row r="55" spans="1:9" s="90" customFormat="1" ht="24" customHeight="1" x14ac:dyDescent="0.25">
      <c r="A55" s="3">
        <v>28</v>
      </c>
      <c r="B55" s="414" t="s">
        <v>265</v>
      </c>
      <c r="C55" s="414"/>
      <c r="D55" s="414"/>
      <c r="E55" s="414"/>
      <c r="F55" s="414"/>
      <c r="G55" s="414"/>
      <c r="H55" s="414"/>
      <c r="I55" s="414"/>
    </row>
    <row r="56" spans="1:9" s="90" customFormat="1" ht="36" customHeight="1" x14ac:dyDescent="0.25">
      <c r="A56" s="3">
        <v>29</v>
      </c>
      <c r="B56" s="445" t="s">
        <v>374</v>
      </c>
      <c r="C56" s="445"/>
      <c r="D56" s="445"/>
      <c r="E56" s="445"/>
      <c r="F56" s="445"/>
      <c r="G56" s="445"/>
      <c r="H56" s="445"/>
      <c r="I56" s="445"/>
    </row>
    <row r="57" spans="1:9" x14ac:dyDescent="0.25">
      <c r="B57" s="412"/>
      <c r="C57" s="412"/>
      <c r="D57" s="412"/>
      <c r="E57" s="412"/>
      <c r="F57" s="412"/>
      <c r="G57" s="412"/>
      <c r="H57" s="412"/>
      <c r="I57" s="412"/>
    </row>
    <row r="58" spans="1:9" ht="24.75" customHeight="1" x14ac:dyDescent="0.25">
      <c r="A58" s="3">
        <v>30</v>
      </c>
      <c r="B58" s="436" t="s">
        <v>530</v>
      </c>
      <c r="C58" s="436"/>
      <c r="D58" s="436"/>
      <c r="E58" s="418" t="s">
        <v>118</v>
      </c>
      <c r="F58" s="419"/>
      <c r="G58" s="419"/>
      <c r="H58" s="419"/>
      <c r="I58" s="420"/>
    </row>
    <row r="59" spans="1:9" ht="65.099999999999994" customHeight="1" x14ac:dyDescent="0.25">
      <c r="A59" s="3">
        <v>31</v>
      </c>
      <c r="B59" s="455"/>
      <c r="C59" s="455"/>
      <c r="D59" s="455"/>
      <c r="E59" s="450" t="str">
        <f>IF(E58="Nein",'weitere Daten für das Formular'!L16,IF(E58="Ja",'weitere Daten für das Formular'!L18," "))</f>
        <v xml:space="preserve"> </v>
      </c>
      <c r="F59" s="451"/>
      <c r="G59" s="451"/>
      <c r="H59" s="451"/>
      <c r="I59" s="452"/>
    </row>
    <row r="60" spans="1:9" ht="39.75" customHeight="1" x14ac:dyDescent="0.25">
      <c r="A60" s="3">
        <v>32</v>
      </c>
      <c r="B60" s="449" t="s">
        <v>554</v>
      </c>
      <c r="C60" s="449"/>
      <c r="D60" s="449"/>
      <c r="E60" s="446" t="s">
        <v>118</v>
      </c>
      <c r="F60" s="447"/>
      <c r="G60" s="447"/>
      <c r="H60" s="447"/>
      <c r="I60" s="448"/>
    </row>
    <row r="61" spans="1:9" ht="67.5" customHeight="1" x14ac:dyDescent="0.25">
      <c r="A61" s="8">
        <v>33</v>
      </c>
      <c r="B61" s="436"/>
      <c r="C61" s="436"/>
      <c r="D61" s="436"/>
      <c r="E61" s="450" t="str">
        <f>IF(E60="Standort 50%",'weitere Daten für das Formular'!L22," ")</f>
        <v xml:space="preserve"> </v>
      </c>
      <c r="F61" s="451"/>
      <c r="G61" s="451"/>
      <c r="H61" s="451"/>
      <c r="I61" s="452"/>
    </row>
    <row r="62" spans="1:9" x14ac:dyDescent="0.25">
      <c r="B62" s="453"/>
      <c r="C62" s="453"/>
      <c r="D62" s="453"/>
      <c r="E62" s="453"/>
      <c r="F62" s="453"/>
      <c r="G62" s="453"/>
      <c r="H62" s="453"/>
      <c r="I62" s="453"/>
    </row>
    <row r="63" spans="1:9" ht="18" customHeight="1" x14ac:dyDescent="0.25">
      <c r="B63" s="413"/>
      <c r="C63" s="413"/>
      <c r="D63" s="413"/>
      <c r="E63" s="413"/>
      <c r="F63" s="413"/>
      <c r="G63" s="413"/>
      <c r="H63" s="413"/>
      <c r="I63" s="413"/>
    </row>
    <row r="64" spans="1:9" ht="37.5" customHeight="1" x14ac:dyDescent="0.25">
      <c r="A64" s="8">
        <v>34</v>
      </c>
      <c r="B64" s="445" t="s">
        <v>494</v>
      </c>
      <c r="C64" s="445"/>
      <c r="D64" s="445"/>
      <c r="E64" s="472"/>
      <c r="F64" s="472"/>
      <c r="G64" s="472"/>
      <c r="H64" s="472"/>
      <c r="I64" s="472"/>
    </row>
    <row r="65" spans="1:9" x14ac:dyDescent="0.25">
      <c r="B65" s="412"/>
      <c r="C65" s="412"/>
      <c r="D65" s="412"/>
      <c r="E65" s="412"/>
      <c r="F65" s="412"/>
      <c r="G65" s="412"/>
      <c r="H65" s="412"/>
      <c r="I65" s="412"/>
    </row>
    <row r="66" spans="1:9" ht="47.25" customHeight="1" x14ac:dyDescent="0.25">
      <c r="A66" s="8">
        <v>35</v>
      </c>
      <c r="B66" s="444" t="s">
        <v>252</v>
      </c>
      <c r="C66" s="444"/>
      <c r="D66" s="444"/>
      <c r="E66" s="418" t="s">
        <v>118</v>
      </c>
      <c r="F66" s="419"/>
      <c r="G66" s="419"/>
      <c r="H66" s="419"/>
      <c r="I66" s="420"/>
    </row>
    <row r="67" spans="1:9" ht="31.5" customHeight="1" x14ac:dyDescent="0.25">
      <c r="A67" s="8">
        <v>36</v>
      </c>
      <c r="B67" s="444" t="s">
        <v>254</v>
      </c>
      <c r="C67" s="444"/>
      <c r="D67" s="444"/>
      <c r="E67" s="446" t="s">
        <v>118</v>
      </c>
      <c r="F67" s="419"/>
      <c r="G67" s="419"/>
      <c r="H67" s="419"/>
      <c r="I67" s="420"/>
    </row>
    <row r="68" spans="1:9" ht="12.75" customHeight="1" x14ac:dyDescent="0.25">
      <c r="B68" s="453"/>
      <c r="C68" s="453"/>
      <c r="D68" s="453"/>
      <c r="E68" s="453"/>
      <c r="F68" s="453"/>
      <c r="G68" s="453"/>
      <c r="H68" s="453"/>
      <c r="I68" s="453"/>
    </row>
    <row r="69" spans="1:9" ht="12.75" customHeight="1" x14ac:dyDescent="0.25">
      <c r="B69" s="413"/>
      <c r="C69" s="413"/>
      <c r="D69" s="413"/>
      <c r="E69" s="413"/>
      <c r="F69" s="413"/>
      <c r="G69" s="413"/>
      <c r="H69" s="413"/>
      <c r="I69" s="413"/>
    </row>
    <row r="70" spans="1:9" ht="33.75" customHeight="1" x14ac:dyDescent="0.25">
      <c r="A70" s="8">
        <v>37</v>
      </c>
      <c r="B70" s="414" t="s">
        <v>266</v>
      </c>
      <c r="C70" s="414"/>
      <c r="D70" s="414"/>
      <c r="E70" s="414"/>
      <c r="F70" s="414"/>
      <c r="G70" s="414"/>
      <c r="H70" s="414"/>
      <c r="I70" s="414"/>
    </row>
    <row r="71" spans="1:9" x14ac:dyDescent="0.25">
      <c r="B71" s="412"/>
      <c r="C71" s="412"/>
      <c r="D71" s="412"/>
      <c r="E71" s="412"/>
      <c r="F71" s="412"/>
      <c r="G71" s="412"/>
      <c r="H71" s="412"/>
      <c r="I71" s="412"/>
    </row>
    <row r="72" spans="1:9" ht="48" customHeight="1" x14ac:dyDescent="0.25">
      <c r="A72" s="8">
        <v>38</v>
      </c>
      <c r="B72" s="442" t="s">
        <v>557</v>
      </c>
      <c r="C72" s="442"/>
      <c r="D72" s="442"/>
    </row>
    <row r="73" spans="1:9" ht="41.4" x14ac:dyDescent="0.25">
      <c r="A73" s="8">
        <v>39</v>
      </c>
      <c r="B73" s="347" t="s">
        <v>84</v>
      </c>
      <c r="C73" s="347" t="s">
        <v>221</v>
      </c>
      <c r="D73" s="348" t="s">
        <v>236</v>
      </c>
    </row>
    <row r="74" spans="1:9" ht="21.9" customHeight="1" x14ac:dyDescent="0.25">
      <c r="B74" s="214"/>
      <c r="C74" s="215"/>
      <c r="D74" s="214" t="s">
        <v>118</v>
      </c>
    </row>
    <row r="75" spans="1:9" ht="21.9" customHeight="1" x14ac:dyDescent="0.25">
      <c r="B75" s="214"/>
      <c r="C75" s="215"/>
      <c r="D75" s="214" t="s">
        <v>118</v>
      </c>
    </row>
    <row r="76" spans="1:9" ht="21.9" customHeight="1" x14ac:dyDescent="0.25">
      <c r="B76" s="214"/>
      <c r="C76" s="215"/>
      <c r="D76" s="214" t="s">
        <v>118</v>
      </c>
    </row>
    <row r="77" spans="1:9" ht="21.9" customHeight="1" x14ac:dyDescent="0.25">
      <c r="B77" s="214"/>
      <c r="C77" s="215"/>
      <c r="D77" s="214" t="s">
        <v>118</v>
      </c>
    </row>
    <row r="78" spans="1:9" ht="21.9" customHeight="1" x14ac:dyDescent="0.25">
      <c r="B78" s="214"/>
      <c r="C78" s="215"/>
      <c r="D78" s="214" t="s">
        <v>118</v>
      </c>
    </row>
    <row r="79" spans="1:9" ht="21.9" customHeight="1" x14ac:dyDescent="0.25">
      <c r="B79" s="214"/>
      <c r="C79" s="215"/>
      <c r="D79" s="214" t="s">
        <v>118</v>
      </c>
    </row>
    <row r="80" spans="1:9" ht="21.9" customHeight="1" x14ac:dyDescent="0.25">
      <c r="B80" s="214"/>
      <c r="C80" s="215"/>
      <c r="D80" s="214" t="s">
        <v>118</v>
      </c>
    </row>
    <row r="81" spans="1:9" ht="21.9" customHeight="1" x14ac:dyDescent="0.25">
      <c r="B81" s="214"/>
      <c r="C81" s="215"/>
      <c r="D81" s="214" t="s">
        <v>118</v>
      </c>
      <c r="E81" s="354"/>
      <c r="F81" s="354"/>
      <c r="G81" s="354"/>
      <c r="H81" s="354"/>
      <c r="I81" s="354"/>
    </row>
    <row r="82" spans="1:9" ht="18" customHeight="1" x14ac:dyDescent="0.25">
      <c r="B82" s="412"/>
      <c r="C82" s="412"/>
      <c r="D82" s="412"/>
      <c r="E82" s="412"/>
      <c r="F82" s="412"/>
      <c r="G82" s="412"/>
      <c r="H82" s="412"/>
      <c r="I82" s="412"/>
    </row>
    <row r="83" spans="1:9" ht="18" customHeight="1" x14ac:dyDescent="0.25">
      <c r="B83" s="413"/>
      <c r="C83" s="413"/>
      <c r="D83" s="413"/>
      <c r="E83" s="413"/>
      <c r="F83" s="413"/>
      <c r="G83" s="413"/>
      <c r="H83" s="413"/>
      <c r="I83" s="413"/>
    </row>
    <row r="84" spans="1:9" ht="33.75" customHeight="1" x14ac:dyDescent="0.25">
      <c r="A84" s="8">
        <v>40</v>
      </c>
      <c r="B84" s="414" t="s">
        <v>448</v>
      </c>
      <c r="C84" s="414"/>
      <c r="D84" s="414"/>
      <c r="E84" s="414"/>
      <c r="F84" s="414"/>
      <c r="G84" s="414"/>
      <c r="H84" s="414"/>
      <c r="I84" s="414"/>
    </row>
    <row r="85" spans="1:9" ht="18" customHeight="1" x14ac:dyDescent="0.25"/>
    <row r="86" spans="1:9" ht="18" customHeight="1" x14ac:dyDescent="0.25">
      <c r="A86" s="8">
        <v>41</v>
      </c>
      <c r="B86" s="415" t="s">
        <v>449</v>
      </c>
      <c r="C86" s="416"/>
      <c r="D86" s="417"/>
      <c r="E86" s="418" t="s">
        <v>118</v>
      </c>
      <c r="F86" s="419"/>
      <c r="G86" s="419"/>
      <c r="H86" s="419"/>
      <c r="I86" s="420"/>
    </row>
    <row r="87" spans="1:9" ht="18" customHeight="1" x14ac:dyDescent="0.25"/>
    <row r="88" spans="1:9" ht="35.1" customHeight="1" x14ac:dyDescent="0.25">
      <c r="A88" s="8">
        <v>42</v>
      </c>
      <c r="B88" s="424" t="s">
        <v>415</v>
      </c>
      <c r="C88" s="425"/>
      <c r="D88" s="426"/>
      <c r="E88" s="427"/>
      <c r="F88" s="427"/>
      <c r="G88" s="427"/>
      <c r="H88" s="427"/>
      <c r="I88" s="428"/>
    </row>
    <row r="89" spans="1:9" ht="35.1" customHeight="1" x14ac:dyDescent="0.25">
      <c r="A89" s="8">
        <v>43</v>
      </c>
      <c r="B89" s="429" t="s">
        <v>481</v>
      </c>
      <c r="C89" s="430"/>
      <c r="D89" s="431"/>
      <c r="E89" s="432" t="s">
        <v>118</v>
      </c>
      <c r="F89" s="427"/>
      <c r="G89" s="427"/>
      <c r="H89" s="427"/>
      <c r="I89" s="428"/>
    </row>
    <row r="90" spans="1:9" s="355" customFormat="1" ht="21" customHeight="1" x14ac:dyDescent="0.25">
      <c r="A90" s="355">
        <v>44</v>
      </c>
      <c r="B90" s="424" t="s">
        <v>416</v>
      </c>
      <c r="C90" s="425"/>
      <c r="D90" s="426"/>
      <c r="E90" s="433" t="s">
        <v>118</v>
      </c>
      <c r="F90" s="434"/>
      <c r="G90" s="434"/>
      <c r="H90" s="434"/>
      <c r="I90" s="435"/>
    </row>
    <row r="91" spans="1:9" s="355" customFormat="1" ht="21" customHeight="1" x14ac:dyDescent="0.25">
      <c r="A91" s="355">
        <v>45</v>
      </c>
      <c r="B91" s="424" t="s">
        <v>417</v>
      </c>
      <c r="C91" s="425"/>
      <c r="D91" s="426"/>
      <c r="E91" s="433"/>
      <c r="F91" s="434"/>
      <c r="G91" s="434"/>
      <c r="H91" s="434"/>
      <c r="I91" s="435"/>
    </row>
    <row r="92" spans="1:9" ht="18" customHeight="1" x14ac:dyDescent="0.25"/>
    <row r="93" spans="1:9" ht="18" customHeight="1" x14ac:dyDescent="0.25"/>
    <row r="94" spans="1:9" ht="18" customHeight="1" thickBot="1" x14ac:dyDescent="0.3"/>
    <row r="95" spans="1:9" ht="18" customHeight="1" x14ac:dyDescent="0.25">
      <c r="B95" s="421" t="s">
        <v>486</v>
      </c>
    </row>
    <row r="96" spans="1:9" ht="15" customHeight="1" x14ac:dyDescent="0.25">
      <c r="B96" s="422"/>
    </row>
    <row r="97" spans="2:4" ht="15" customHeight="1" x14ac:dyDescent="0.25">
      <c r="B97" s="422"/>
    </row>
    <row r="98" spans="2:4" ht="15" customHeight="1" x14ac:dyDescent="0.25">
      <c r="B98" s="422"/>
    </row>
    <row r="99" spans="2:4" ht="15" customHeight="1" x14ac:dyDescent="0.25">
      <c r="B99" s="422"/>
    </row>
    <row r="100" spans="2:4" ht="15" customHeight="1" thickBot="1" x14ac:dyDescent="0.3">
      <c r="B100" s="423"/>
    </row>
    <row r="101" spans="2:4" ht="15" customHeight="1" x14ac:dyDescent="0.25"/>
    <row r="102" spans="2:4" ht="15" customHeight="1" x14ac:dyDescent="0.25"/>
    <row r="103" spans="2:4" ht="15" customHeight="1" x14ac:dyDescent="0.25"/>
    <row r="104" spans="2:4" ht="15" customHeight="1" x14ac:dyDescent="0.25"/>
    <row r="105" spans="2:4" ht="15" customHeight="1" x14ac:dyDescent="0.25">
      <c r="B105" s="356"/>
      <c r="C105" s="356"/>
      <c r="D105" s="356"/>
    </row>
    <row r="106" spans="2:4" ht="15" customHeight="1" x14ac:dyDescent="0.25">
      <c r="B106" s="356"/>
      <c r="C106" s="356"/>
      <c r="D106" s="356"/>
    </row>
    <row r="107" spans="2:4" ht="12.75" customHeight="1" x14ac:dyDescent="0.25"/>
    <row r="108" spans="2:4" ht="12.75" customHeight="1" x14ac:dyDescent="0.25"/>
    <row r="109" spans="2:4" ht="12.75" customHeight="1" x14ac:dyDescent="0.25"/>
    <row r="110" spans="2:4" ht="12.75" customHeight="1" x14ac:dyDescent="0.25"/>
    <row r="111" spans="2:4" ht="13.5" customHeight="1" x14ac:dyDescent="0.25"/>
    <row r="122" ht="16.5" customHeight="1" x14ac:dyDescent="0.25"/>
    <row r="123" hidden="1" x14ac:dyDescent="0.25"/>
  </sheetData>
  <sheetProtection password="9120" sheet="1" objects="1" scenarios="1"/>
  <mergeCells count="108">
    <mergeCell ref="B16:I16"/>
    <mergeCell ref="A51:A53"/>
    <mergeCell ref="E64:I64"/>
    <mergeCell ref="B51:D53"/>
    <mergeCell ref="E51:I53"/>
    <mergeCell ref="B54:I54"/>
    <mergeCell ref="B61:D61"/>
    <mergeCell ref="E61:I61"/>
    <mergeCell ref="B62:I62"/>
    <mergeCell ref="B63:I63"/>
    <mergeCell ref="B55:I55"/>
    <mergeCell ref="B56:I56"/>
    <mergeCell ref="B59:D59"/>
    <mergeCell ref="E58:I58"/>
    <mergeCell ref="B58:D58"/>
    <mergeCell ref="E26:I26"/>
    <mergeCell ref="E28:I28"/>
    <mergeCell ref="E31:I31"/>
    <mergeCell ref="B29:D29"/>
    <mergeCell ref="E29:I29"/>
    <mergeCell ref="E17:I17"/>
    <mergeCell ref="E23:I23"/>
    <mergeCell ref="E24:I24"/>
    <mergeCell ref="B21:D21"/>
    <mergeCell ref="B2:E2"/>
    <mergeCell ref="B4:E4"/>
    <mergeCell ref="B5:E5"/>
    <mergeCell ref="B20:D20"/>
    <mergeCell ref="B30:D30"/>
    <mergeCell ref="E22:I22"/>
    <mergeCell ref="B27:D27"/>
    <mergeCell ref="B28:D28"/>
    <mergeCell ref="E27:I27"/>
    <mergeCell ref="E30:I30"/>
    <mergeCell ref="B23:D23"/>
    <mergeCell ref="B24:D24"/>
    <mergeCell ref="B26:D26"/>
    <mergeCell ref="B11:D11"/>
    <mergeCell ref="B22:D22"/>
    <mergeCell ref="B12:H12"/>
    <mergeCell ref="B13:I13"/>
    <mergeCell ref="B15:D15"/>
    <mergeCell ref="B19:D19"/>
    <mergeCell ref="B18:D18"/>
    <mergeCell ref="E21:I21"/>
    <mergeCell ref="E18:I18"/>
    <mergeCell ref="E19:I19"/>
    <mergeCell ref="E20:I20"/>
    <mergeCell ref="B17:D17"/>
    <mergeCell ref="E45:I45"/>
    <mergeCell ref="B48:D48"/>
    <mergeCell ref="B45:D45"/>
    <mergeCell ref="E50:I50"/>
    <mergeCell ref="B46:D46"/>
    <mergeCell ref="E38:I38"/>
    <mergeCell ref="B36:D36"/>
    <mergeCell ref="B39:I39"/>
    <mergeCell ref="B50:D50"/>
    <mergeCell ref="E46:I46"/>
    <mergeCell ref="B47:I47"/>
    <mergeCell ref="E33:I33"/>
    <mergeCell ref="B44:D44"/>
    <mergeCell ref="E44:I44"/>
    <mergeCell ref="B43:D43"/>
    <mergeCell ref="E43:I43"/>
    <mergeCell ref="B31:D31"/>
    <mergeCell ref="B34:D34"/>
    <mergeCell ref="E34:I34"/>
    <mergeCell ref="B40:I40"/>
    <mergeCell ref="B35:I35"/>
    <mergeCell ref="B42:I42"/>
    <mergeCell ref="B41:I41"/>
    <mergeCell ref="B38:D38"/>
    <mergeCell ref="B33:D33"/>
    <mergeCell ref="B37:I37"/>
    <mergeCell ref="E32:I32"/>
    <mergeCell ref="B32:D32"/>
    <mergeCell ref="B72:D72"/>
    <mergeCell ref="E48:I48"/>
    <mergeCell ref="B66:D66"/>
    <mergeCell ref="E66:I66"/>
    <mergeCell ref="B64:D64"/>
    <mergeCell ref="E60:I60"/>
    <mergeCell ref="B67:D67"/>
    <mergeCell ref="E67:I67"/>
    <mergeCell ref="B49:I49"/>
    <mergeCell ref="B60:D60"/>
    <mergeCell ref="E59:I59"/>
    <mergeCell ref="B65:I65"/>
    <mergeCell ref="B71:I71"/>
    <mergeCell ref="B69:I69"/>
    <mergeCell ref="B68:I68"/>
    <mergeCell ref="B57:I57"/>
    <mergeCell ref="B70:I70"/>
    <mergeCell ref="B82:I82"/>
    <mergeCell ref="B83:I83"/>
    <mergeCell ref="B84:I84"/>
    <mergeCell ref="B86:D86"/>
    <mergeCell ref="E86:I86"/>
    <mergeCell ref="B95:B100"/>
    <mergeCell ref="B88:D88"/>
    <mergeCell ref="E88:I88"/>
    <mergeCell ref="B89:D89"/>
    <mergeCell ref="B90:D90"/>
    <mergeCell ref="B91:D91"/>
    <mergeCell ref="E89:I89"/>
    <mergeCell ref="E90:I90"/>
    <mergeCell ref="E91:I91"/>
  </mergeCells>
  <phoneticPr fontId="7" type="noConversion"/>
  <conditionalFormatting sqref="E90:I90">
    <cfRule type="expression" dxfId="50" priority="1">
      <formula>$E$89="Ja"</formula>
    </cfRule>
  </conditionalFormatting>
  <pageMargins left="0.70866141732283472" right="0.70866141732283472" top="0.98425196850393704" bottom="0.59055118110236227" header="0.31496062992125984" footer="0.31496062992125984"/>
  <pageSetup paperSize="9" scale="50" orientation="portrait" r:id="rId1"/>
  <headerFooter>
    <oddHeader>&amp;R&amp;G</oddHeader>
    <oddFooter>&amp;LStand: 12.01.2021&amp;CMFF AZ Folgeantrag BWZ 2021
&amp;A
&amp;P&amp;R&amp;G</oddFooter>
  </headerFooter>
  <rowBreaks count="1" manualBreakCount="1">
    <brk id="63" min="1" max="8" man="1"/>
  </rowBreaks>
  <colBreaks count="1" manualBreakCount="1">
    <brk id="9" max="1048575" man="1"/>
  </colBreaks>
  <legacyDrawingHF r:id="rId2"/>
  <extLst>
    <ext xmlns:x14="http://schemas.microsoft.com/office/spreadsheetml/2009/9/main" uri="{CCE6A557-97BC-4b89-ADB6-D9C93CAAB3DF}">
      <x14:dataValidations xmlns:xm="http://schemas.microsoft.com/office/excel/2006/main" xWindow="1583" yWindow="579" count="7">
        <x14:dataValidation type="list" operator="equal" allowBlank="1" xr:uid="{00000000-0002-0000-0100-000000000000}">
          <x14:formula1>
            <xm:f>'weitere Daten für das Formular'!$A$3:$A$5</xm:f>
          </x14:formula1>
          <xm:sqref>E44:I44</xm:sqref>
        </x14:dataValidation>
        <x14:dataValidation type="list" allowBlank="1" showInputMessage="1" showErrorMessage="1" xr:uid="{00000000-0002-0000-0100-000001000000}">
          <x14:formula1>
            <xm:f>'weitere Daten für das Formular'!$A$3:$A$5</xm:f>
          </x14:formula1>
          <xm:sqref>E43:I43 E58:I58 E66:I66 E38:I38 E89 E86:I86</xm:sqref>
        </x14:dataValidation>
        <x14:dataValidation type="list" allowBlank="1" showInputMessage="1" showErrorMessage="1" xr:uid="{00000000-0002-0000-0100-000002000000}">
          <x14:formula1>
            <xm:f>'weitere Daten für das Formular'!$A$41:$A$43</xm:f>
          </x14:formula1>
          <xm:sqref>E50:I50 E46:I46 E60:I60</xm:sqref>
        </x14:dataValidation>
        <x14:dataValidation type="list" allowBlank="1" showInputMessage="1" showErrorMessage="1" xr:uid="{00000000-0002-0000-0100-000003000000}">
          <x14:formula1>
            <xm:f>'weitere Daten für das Formular'!$A$67:$A$69</xm:f>
          </x14:formula1>
          <xm:sqref>D74:D81</xm:sqref>
        </x14:dataValidation>
        <x14:dataValidation type="list" allowBlank="1" showInputMessage="1" showErrorMessage="1" xr:uid="{00000000-0002-0000-0100-000004000000}">
          <x14:formula1>
            <xm:f>'weitere Daten für das Formular'!$L$33:$L$38</xm:f>
          </x14:formula1>
          <xm:sqref>E67:I67</xm:sqref>
        </x14:dataValidation>
        <x14:dataValidation type="list" allowBlank="1" showInputMessage="1" showErrorMessage="1" xr:uid="{00000000-0002-0000-0100-000005000000}">
          <x14:formula1>
            <xm:f>'weitere Daten für das Formular'!$H$23:$H$35</xm:f>
          </x14:formula1>
          <xm:sqref>E34:I34</xm:sqref>
        </x14:dataValidation>
        <x14:dataValidation type="list" allowBlank="1" showInputMessage="1" showErrorMessage="1" xr:uid="{00000000-0002-0000-0100-000006000000}">
          <x14:formula1>
            <xm:f>'weitere Daten für das Formular'!$E$79:$E$91</xm:f>
          </x14:formula1>
          <xm:sqref>E90:I90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tabColor theme="5" tint="0.59999389629810485"/>
  </sheetPr>
  <dimension ref="A2:V179"/>
  <sheetViews>
    <sheetView zoomScale="90" zoomScaleNormal="90" zoomScalePageLayoutView="80" workbookViewId="0">
      <selection activeCell="E94" sqref="E94"/>
    </sheetView>
  </sheetViews>
  <sheetFormatPr baseColWidth="10" defaultColWidth="11.5546875" defaultRowHeight="13.8" x14ac:dyDescent="0.25"/>
  <cols>
    <col min="1" max="1" width="4.88671875" style="291" customWidth="1"/>
    <col min="2" max="2" width="27.33203125" style="8" customWidth="1"/>
    <col min="3" max="3" width="30.44140625" style="8" customWidth="1"/>
    <col min="4" max="4" width="23.88671875" style="8" customWidth="1"/>
    <col min="5" max="5" width="31.33203125" style="8" customWidth="1"/>
    <col min="6" max="6" width="25.44140625" style="8" customWidth="1"/>
    <col min="7" max="7" width="23.5546875" style="8" customWidth="1"/>
    <col min="8" max="8" width="29.33203125" style="8" customWidth="1"/>
    <col min="9" max="9" width="18.5546875" style="8" customWidth="1"/>
    <col min="10" max="10" width="22.88671875" style="8" customWidth="1"/>
    <col min="11" max="11" width="17.6640625" style="8" customWidth="1"/>
    <col min="12" max="12" width="17" style="8" customWidth="1"/>
    <col min="13" max="13" width="0" style="8" hidden="1" customWidth="1"/>
    <col min="14" max="16384" width="11.5546875" style="8"/>
  </cols>
  <sheetData>
    <row r="2" spans="1:12" x14ac:dyDescent="0.25">
      <c r="B2" s="261"/>
    </row>
    <row r="3" spans="1:12" x14ac:dyDescent="0.25">
      <c r="C3" s="260"/>
    </row>
    <row r="4" spans="1:12" x14ac:dyDescent="0.25">
      <c r="B4" s="155" t="str">
        <f>Grunddaten_Antrag!B2</f>
        <v>Bitte füllen Sie alle weißen Felder - soweit zutreffend - aus!</v>
      </c>
      <c r="C4" s="155"/>
    </row>
    <row r="5" spans="1:12" x14ac:dyDescent="0.25">
      <c r="B5" s="155"/>
      <c r="C5" s="155"/>
    </row>
    <row r="6" spans="1:12" x14ac:dyDescent="0.25">
      <c r="B6" s="269" t="s">
        <v>15</v>
      </c>
      <c r="C6" s="475">
        <f>Grunddaten_Antrag!E17</f>
        <v>0</v>
      </c>
      <c r="D6" s="476"/>
      <c r="E6" s="476"/>
      <c r="F6" s="476"/>
      <c r="G6" s="476"/>
    </row>
    <row r="7" spans="1:12" x14ac:dyDescent="0.25">
      <c r="B7" s="269" t="s">
        <v>16</v>
      </c>
      <c r="C7" s="475">
        <f>Grunddaten_Antrag!E26</f>
        <v>0</v>
      </c>
      <c r="D7" s="477"/>
      <c r="E7" s="477"/>
      <c r="F7" s="477"/>
      <c r="G7" s="477"/>
    </row>
    <row r="8" spans="1:12" x14ac:dyDescent="0.25">
      <c r="B8" s="269" t="s">
        <v>17</v>
      </c>
      <c r="C8" s="475">
        <f>Grunddaten_Antrag!E27</f>
        <v>0</v>
      </c>
      <c r="D8" s="477"/>
      <c r="E8" s="477"/>
      <c r="F8" s="477"/>
      <c r="G8" s="477"/>
    </row>
    <row r="9" spans="1:12" x14ac:dyDescent="0.25">
      <c r="B9" s="90"/>
    </row>
    <row r="10" spans="1:12" x14ac:dyDescent="0.25">
      <c r="B10" s="468" t="str">
        <f>Grunddaten_Antrag!B11</f>
        <v>Münchner Förderformel (MFF);</v>
      </c>
      <c r="C10" s="468"/>
      <c r="D10" s="468"/>
    </row>
    <row r="11" spans="1:12" x14ac:dyDescent="0.25">
      <c r="B11" s="468" t="str">
        <f>Grunddaten_Antrag!B12</f>
        <v>Folgeantrag auf Leistungen für den Bewilligungszeitraum (BWZ) 01.01. - 31.12.2021</v>
      </c>
      <c r="C11" s="468"/>
      <c r="D11" s="468"/>
      <c r="E11" s="468"/>
      <c r="F11" s="468"/>
      <c r="G11" s="468"/>
      <c r="H11" s="468"/>
      <c r="I11" s="468"/>
      <c r="J11" s="468"/>
      <c r="K11" s="468"/>
    </row>
    <row r="12" spans="1:12" ht="35.1" customHeight="1" x14ac:dyDescent="0.25">
      <c r="B12" s="469" t="s">
        <v>471</v>
      </c>
      <c r="C12" s="470"/>
      <c r="D12" s="470"/>
      <c r="E12" s="470"/>
      <c r="F12" s="470"/>
      <c r="G12" s="470"/>
      <c r="H12" s="470"/>
      <c r="I12" s="470"/>
      <c r="J12" s="261"/>
      <c r="K12" s="261"/>
    </row>
    <row r="13" spans="1:12" x14ac:dyDescent="0.25">
      <c r="B13" s="503"/>
      <c r="C13" s="503"/>
      <c r="D13" s="503"/>
      <c r="E13" s="503"/>
      <c r="F13" s="503"/>
      <c r="G13" s="503"/>
      <c r="H13" s="261"/>
      <c r="I13" s="261"/>
      <c r="J13" s="261"/>
      <c r="K13" s="261"/>
      <c r="L13" s="261"/>
    </row>
    <row r="14" spans="1:12" ht="30.75" customHeight="1" x14ac:dyDescent="0.25">
      <c r="A14" s="291" t="s">
        <v>123</v>
      </c>
      <c r="B14" s="105" t="s">
        <v>85</v>
      </c>
      <c r="C14" s="501" t="s">
        <v>375</v>
      </c>
      <c r="D14" s="501"/>
      <c r="E14" s="501"/>
      <c r="F14" s="501"/>
      <c r="G14" s="502"/>
      <c r="H14" s="261"/>
      <c r="I14" s="261"/>
      <c r="J14" s="261"/>
      <c r="K14" s="261"/>
    </row>
    <row r="15" spans="1:12" x14ac:dyDescent="0.25">
      <c r="B15" s="292"/>
      <c r="C15" s="292"/>
      <c r="D15" s="292"/>
      <c r="E15" s="292"/>
      <c r="F15" s="292"/>
      <c r="G15" s="261"/>
      <c r="H15" s="261"/>
      <c r="I15" s="261"/>
      <c r="J15" s="261"/>
      <c r="K15" s="261"/>
    </row>
    <row r="16" spans="1:12" ht="15" customHeight="1" x14ac:dyDescent="0.25">
      <c r="A16" s="291">
        <v>46</v>
      </c>
      <c r="B16" s="493" t="s">
        <v>452</v>
      </c>
      <c r="C16" s="493"/>
      <c r="D16" s="493"/>
      <c r="E16" s="493"/>
      <c r="F16" s="216"/>
      <c r="G16" s="261"/>
      <c r="H16" s="261"/>
      <c r="I16" s="261"/>
    </row>
    <row r="17" spans="1:13" ht="15" customHeight="1" x14ac:dyDescent="0.25">
      <c r="A17" s="291">
        <v>47</v>
      </c>
      <c r="B17" s="492" t="s">
        <v>453</v>
      </c>
      <c r="C17" s="492"/>
      <c r="D17" s="492"/>
      <c r="E17" s="492"/>
      <c r="F17" s="217"/>
      <c r="G17" s="261"/>
      <c r="H17" s="261"/>
      <c r="I17" s="261"/>
    </row>
    <row r="18" spans="1:13" ht="15" customHeight="1" x14ac:dyDescent="0.25">
      <c r="A18" s="291">
        <v>48</v>
      </c>
      <c r="B18" s="492" t="s">
        <v>454</v>
      </c>
      <c r="C18" s="492"/>
      <c r="D18" s="492"/>
      <c r="E18" s="492"/>
      <c r="F18" s="217"/>
      <c r="G18" s="261"/>
      <c r="H18" s="261"/>
      <c r="I18" s="261"/>
    </row>
    <row r="19" spans="1:13" ht="15" customHeight="1" x14ac:dyDescent="0.25">
      <c r="A19" s="291">
        <v>49</v>
      </c>
      <c r="B19" s="492" t="s">
        <v>455</v>
      </c>
      <c r="C19" s="492"/>
      <c r="D19" s="492"/>
      <c r="E19" s="492"/>
      <c r="F19" s="217"/>
      <c r="G19" s="261"/>
      <c r="H19" s="261"/>
      <c r="I19" s="261"/>
    </row>
    <row r="20" spans="1:13" x14ac:dyDescent="0.25">
      <c r="A20" s="291">
        <v>50</v>
      </c>
      <c r="B20" s="492" t="s">
        <v>93</v>
      </c>
      <c r="C20" s="492"/>
      <c r="D20" s="492"/>
      <c r="E20" s="492"/>
      <c r="F20" s="218"/>
      <c r="G20" s="261"/>
      <c r="H20" s="261"/>
      <c r="I20" s="261"/>
      <c r="J20" s="261"/>
    </row>
    <row r="21" spans="1:13" x14ac:dyDescent="0.25">
      <c r="C21" s="261"/>
      <c r="D21" s="261"/>
      <c r="E21" s="261"/>
      <c r="F21" s="261"/>
      <c r="G21" s="261"/>
      <c r="H21" s="261"/>
      <c r="I21" s="261"/>
      <c r="J21" s="261"/>
      <c r="K21" s="261"/>
      <c r="L21" s="261"/>
    </row>
    <row r="22" spans="1:13" ht="41.25" customHeight="1" x14ac:dyDescent="0.25">
      <c r="B22" s="105" t="s">
        <v>86</v>
      </c>
      <c r="C22" s="517" t="s">
        <v>531</v>
      </c>
      <c r="D22" s="517"/>
      <c r="E22" s="517"/>
      <c r="F22" s="517"/>
      <c r="G22" s="518"/>
      <c r="H22" s="261"/>
      <c r="I22" s="261"/>
      <c r="J22" s="261"/>
      <c r="K22" s="261"/>
    </row>
    <row r="23" spans="1:13" x14ac:dyDescent="0.25">
      <c r="B23" s="485"/>
      <c r="C23" s="485"/>
      <c r="D23" s="485"/>
      <c r="E23" s="485"/>
      <c r="F23" s="485"/>
      <c r="G23" s="485"/>
      <c r="H23" s="261"/>
      <c r="I23" s="261"/>
      <c r="J23" s="261"/>
      <c r="K23" s="261"/>
      <c r="L23" s="261"/>
    </row>
    <row r="24" spans="1:13" ht="21.75" customHeight="1" x14ac:dyDescent="0.25">
      <c r="A24" s="291">
        <v>51</v>
      </c>
      <c r="B24" s="512" t="s">
        <v>465</v>
      </c>
      <c r="C24" s="513"/>
      <c r="D24" s="513"/>
      <c r="E24" s="513"/>
      <c r="F24" s="513"/>
      <c r="G24" s="514"/>
      <c r="H24" s="261"/>
      <c r="I24" s="261"/>
      <c r="J24" s="261"/>
      <c r="K24" s="261"/>
    </row>
    <row r="25" spans="1:13" ht="13.5" customHeight="1" x14ac:dyDescent="0.25">
      <c r="B25" s="75"/>
      <c r="C25" s="76"/>
      <c r="D25" s="76"/>
      <c r="E25" s="76"/>
      <c r="F25" s="76"/>
      <c r="G25" s="77"/>
      <c r="H25" s="261"/>
      <c r="I25" s="261"/>
      <c r="J25" s="261"/>
      <c r="K25" s="261"/>
    </row>
    <row r="26" spans="1:13" ht="136.5" customHeight="1" x14ac:dyDescent="0.25">
      <c r="A26" s="293">
        <v>52</v>
      </c>
      <c r="B26" s="505" t="s">
        <v>378</v>
      </c>
      <c r="C26" s="505"/>
      <c r="D26" s="505"/>
      <c r="E26" s="505"/>
      <c r="F26" s="505"/>
      <c r="G26" s="505"/>
      <c r="H26" s="261"/>
      <c r="I26" s="261"/>
      <c r="J26" s="261"/>
      <c r="K26" s="261"/>
      <c r="M26" s="270" t="e">
        <f>IF(#REF!="Nein","Tabelle unten ausfüllen"," ")</f>
        <v>#REF!</v>
      </c>
    </row>
    <row r="27" spans="1:13" x14ac:dyDescent="0.25">
      <c r="B27" s="453"/>
      <c r="C27" s="453"/>
      <c r="D27" s="453"/>
      <c r="E27" s="453"/>
      <c r="F27" s="453"/>
      <c r="G27" s="453"/>
      <c r="H27" s="261"/>
      <c r="I27" s="261"/>
      <c r="J27" s="261"/>
      <c r="K27" s="261"/>
      <c r="L27" s="261"/>
    </row>
    <row r="28" spans="1:13" ht="14.4" thickBot="1" x14ac:dyDescent="0.3">
      <c r="B28" s="36" t="s">
        <v>94</v>
      </c>
      <c r="C28" s="36"/>
      <c r="D28" s="36"/>
      <c r="E28" s="36"/>
      <c r="F28" s="36"/>
      <c r="G28" s="36"/>
      <c r="H28" s="261"/>
      <c r="I28" s="261"/>
      <c r="J28" s="261"/>
      <c r="K28" s="261"/>
    </row>
    <row r="29" spans="1:13" ht="20.25" customHeight="1" thickBot="1" x14ac:dyDescent="0.3">
      <c r="A29" s="291">
        <v>53</v>
      </c>
      <c r="B29" s="219" t="s">
        <v>118</v>
      </c>
      <c r="C29" s="519" t="str">
        <f>IF(B29="Ja","Auswahlfeld 2 auswählen",IF(B29="Nein","Berechnung erfolgt automatisch",IF(B29="----------------","Auswahlfeld 1 auswählen",0)))</f>
        <v>Auswahlfeld 1 auswählen</v>
      </c>
      <c r="D29" s="520"/>
      <c r="E29" s="294"/>
      <c r="F29" s="294"/>
      <c r="H29" s="261"/>
      <c r="I29" s="261"/>
      <c r="J29" s="261"/>
      <c r="K29" s="261"/>
    </row>
    <row r="30" spans="1:13" x14ac:dyDescent="0.25">
      <c r="B30" s="295"/>
      <c r="C30" s="37"/>
      <c r="D30" s="37"/>
      <c r="E30" s="294"/>
      <c r="F30" s="294"/>
      <c r="H30" s="261"/>
      <c r="I30" s="261"/>
      <c r="J30" s="261"/>
      <c r="K30" s="261"/>
    </row>
    <row r="31" spans="1:13" s="296" customFormat="1" ht="99" customHeight="1" x14ac:dyDescent="0.25">
      <c r="A31" s="293">
        <v>54</v>
      </c>
      <c r="B31" s="505" t="s">
        <v>379</v>
      </c>
      <c r="C31" s="505"/>
      <c r="D31" s="505"/>
      <c r="E31" s="505"/>
      <c r="F31" s="505"/>
      <c r="G31" s="505"/>
      <c r="H31" s="79"/>
      <c r="I31" s="79"/>
      <c r="J31" s="79"/>
      <c r="K31" s="79"/>
    </row>
    <row r="32" spans="1:13" x14ac:dyDescent="0.25">
      <c r="B32" s="504"/>
      <c r="C32" s="504"/>
      <c r="D32" s="504"/>
      <c r="E32" s="504"/>
      <c r="F32" s="504"/>
      <c r="G32" s="504"/>
      <c r="H32" s="261"/>
      <c r="I32" s="261"/>
      <c r="J32" s="261"/>
      <c r="K32" s="261"/>
    </row>
    <row r="33" spans="1:12" ht="14.4" thickBot="1" x14ac:dyDescent="0.3">
      <c r="B33" s="80" t="s">
        <v>95</v>
      </c>
      <c r="C33" s="37"/>
      <c r="D33" s="37"/>
      <c r="E33" s="294"/>
      <c r="F33" s="294"/>
      <c r="H33" s="261"/>
      <c r="I33" s="261"/>
      <c r="J33" s="261"/>
      <c r="K33" s="261"/>
    </row>
    <row r="34" spans="1:12" ht="20.25" customHeight="1" thickBot="1" x14ac:dyDescent="0.3">
      <c r="A34" s="291">
        <v>55</v>
      </c>
      <c r="B34" s="219" t="s">
        <v>116</v>
      </c>
      <c r="C34" s="37"/>
      <c r="D34" s="37"/>
      <c r="E34" s="294"/>
      <c r="F34" s="294"/>
      <c r="H34" s="261"/>
      <c r="I34" s="261"/>
      <c r="J34" s="261"/>
      <c r="K34" s="261"/>
    </row>
    <row r="35" spans="1:12" x14ac:dyDescent="0.25">
      <c r="B35" s="36"/>
      <c r="C35" s="36"/>
      <c r="D35" s="36"/>
      <c r="E35" s="36"/>
      <c r="F35" s="36"/>
      <c r="G35" s="36"/>
      <c r="H35" s="261"/>
      <c r="I35" s="261"/>
      <c r="J35" s="261"/>
      <c r="K35" s="261"/>
    </row>
    <row r="36" spans="1:12" x14ac:dyDescent="0.25">
      <c r="B36" s="477" t="s">
        <v>149</v>
      </c>
      <c r="C36" s="477"/>
      <c r="D36" s="477"/>
      <c r="E36" s="477"/>
      <c r="F36" s="477"/>
      <c r="G36" s="477"/>
      <c r="H36" s="477"/>
      <c r="I36" s="261"/>
      <c r="J36" s="261"/>
      <c r="K36" s="261"/>
      <c r="L36" s="261"/>
    </row>
    <row r="37" spans="1:12" ht="27.6" x14ac:dyDescent="0.25">
      <c r="B37" s="271" t="s">
        <v>96</v>
      </c>
      <c r="C37" s="271" t="s">
        <v>270</v>
      </c>
      <c r="D37" s="271" t="s">
        <v>97</v>
      </c>
      <c r="E37" s="271" t="s">
        <v>98</v>
      </c>
      <c r="F37" s="271" t="s">
        <v>150</v>
      </c>
      <c r="G37" s="271" t="s">
        <v>151</v>
      </c>
      <c r="H37" s="271" t="s">
        <v>99</v>
      </c>
      <c r="I37" s="261"/>
      <c r="J37" s="261"/>
      <c r="K37" s="261"/>
      <c r="L37" s="261"/>
    </row>
    <row r="38" spans="1:12" x14ac:dyDescent="0.25">
      <c r="A38" s="291">
        <v>56</v>
      </c>
      <c r="B38" s="297"/>
      <c r="C38" s="272">
        <f>Grunddaten_Antrag!$E$34</f>
        <v>12</v>
      </c>
      <c r="D38" s="297"/>
      <c r="E38" s="273">
        <f>IF(D38="&gt;1-2 Std",0.5,IF(D38="&gt;2-3 Std",0.75,IF(D38="&gt;3-4 Std",1,IF(D38="&gt;4-5 Std",1.25,IF(D38="&gt;5-6 Std",1.5,IF(D38="&gt;6-7 Std",1.75,0))))))+IF(D38="&gt;7-8 Std",2,IF(D38="&gt;8-9 Std",2.25,IF(D38="&gt;9 Std",2.5,0)))</f>
        <v>0</v>
      </c>
      <c r="F38" s="298">
        <v>0</v>
      </c>
      <c r="G38" s="298">
        <v>0</v>
      </c>
      <c r="H38" s="274">
        <f>IF($B$34="Variante 1 Eintrag U3-Kinder",(B38*E38*F38*Basiswerte!$B$2*2/12*C38),IF($B$34="Variante 2 Eintrag Ü3-Kinder",(B38*E38*G38*Basiswerte!$B$2*2/12*C38),0))</f>
        <v>0</v>
      </c>
      <c r="I38" s="261"/>
      <c r="J38" s="261"/>
      <c r="K38" s="261"/>
      <c r="L38" s="261"/>
    </row>
    <row r="39" spans="1:12" x14ac:dyDescent="0.25">
      <c r="B39" s="297"/>
      <c r="C39" s="272">
        <f>Grunddaten_Antrag!$E$34</f>
        <v>12</v>
      </c>
      <c r="D39" s="297"/>
      <c r="E39" s="273">
        <f t="shared" ref="E39:E58" si="0">IF(D39="&gt;1-2 Std",0.5,IF(D39="&gt;2-3 Std",0.75,IF(D39="&gt;3-4 Std",1,IF(D39="&gt;4-5 Std",1.25,IF(D39="&gt;5-6 Std",1.5,IF(D39="&gt;6-7 Std",1.75,0))))))+IF(D39="&gt;7-8 Std",2,IF(D39="&gt;8-9 Std",2.25,IF(D39="&gt;9 Std",2.5,0)))</f>
        <v>0</v>
      </c>
      <c r="F39" s="298">
        <v>0</v>
      </c>
      <c r="G39" s="298">
        <v>0</v>
      </c>
      <c r="H39" s="274">
        <f>IF($B$34="Variante 1 Eintrag U3-Kinder",(B39*E39*F39*Basiswerte!$B$2*2/12*C39),IF($B$34="Variante 2 Eintrag Ü3-Kinder",(B39*E39*G39*Basiswerte!$B$2*2/12*C39),0))</f>
        <v>0</v>
      </c>
      <c r="I39" s="261"/>
      <c r="J39" s="261"/>
      <c r="K39" s="261"/>
      <c r="L39" s="261"/>
    </row>
    <row r="40" spans="1:12" x14ac:dyDescent="0.25">
      <c r="B40" s="297"/>
      <c r="C40" s="272">
        <f>Grunddaten_Antrag!$E$34</f>
        <v>12</v>
      </c>
      <c r="D40" s="297"/>
      <c r="E40" s="273">
        <f>IF(D40="&gt;1-2 Std",0.5,IF(D40="&gt;2-3 Std",0.75,IF(D40="&gt;3-4 Std",1,IF(D40="&gt;4-5 Std",1.25,IF(D40="&gt;5-6 Std",1.5,IF(D40="&gt;6-7 Std",1.75,0))))))+IF(D40="&gt;7-8 Std",2,IF(D40="&gt;8-9 Std",2.25,IF(D40="&gt;9 Std",2.5,0)))</f>
        <v>0</v>
      </c>
      <c r="F40" s="298">
        <v>0</v>
      </c>
      <c r="G40" s="298">
        <v>0</v>
      </c>
      <c r="H40" s="274">
        <f>IF($B$34="Variante 1 Eintrag U3-Kinder",(B40*E40*F40*Basiswerte!$B$2*2/12*C40),IF($B$34="Variante 2 Eintrag Ü3-Kinder",(B40*E40*G40*Basiswerte!$B$2*2/12*C40),0))</f>
        <v>0</v>
      </c>
      <c r="I40" s="261"/>
      <c r="J40" s="261"/>
      <c r="K40" s="261"/>
      <c r="L40" s="261"/>
    </row>
    <row r="41" spans="1:12" x14ac:dyDescent="0.25">
      <c r="B41" s="297"/>
      <c r="C41" s="272">
        <f>Grunddaten_Antrag!$E$34</f>
        <v>12</v>
      </c>
      <c r="D41" s="297"/>
      <c r="E41" s="273">
        <f t="shared" si="0"/>
        <v>0</v>
      </c>
      <c r="F41" s="298">
        <v>0</v>
      </c>
      <c r="G41" s="298">
        <v>0</v>
      </c>
      <c r="H41" s="274">
        <f>IF($B$34="Variante 1 Eintrag U3-Kinder",(B41*E41*F41*Basiswerte!$B$2*2/12*C41),IF($B$34="Variante 2 Eintrag Ü3-Kinder",(B41*E41*G41*Basiswerte!$B$2*2/12*C41),0))</f>
        <v>0</v>
      </c>
      <c r="I41" s="261"/>
      <c r="J41" s="261"/>
      <c r="K41" s="261"/>
      <c r="L41" s="261"/>
    </row>
    <row r="42" spans="1:12" x14ac:dyDescent="0.25">
      <c r="B42" s="297"/>
      <c r="C42" s="272">
        <f>Grunddaten_Antrag!$E$34</f>
        <v>12</v>
      </c>
      <c r="D42" s="297"/>
      <c r="E42" s="273">
        <f t="shared" si="0"/>
        <v>0</v>
      </c>
      <c r="F42" s="298">
        <v>0</v>
      </c>
      <c r="G42" s="298">
        <v>0</v>
      </c>
      <c r="H42" s="274">
        <f>IF($B$34="Variante 1 Eintrag U3-Kinder",(B42*E42*F42*Basiswerte!$B$2*2/12*C42),IF($B$34="Variante 2 Eintrag Ü3-Kinder",(B42*E42*G42*Basiswerte!$B$2*2/12*C42),0))</f>
        <v>0</v>
      </c>
      <c r="I42" s="261"/>
      <c r="J42" s="261"/>
      <c r="K42" s="261"/>
      <c r="L42" s="261"/>
    </row>
    <row r="43" spans="1:12" x14ac:dyDescent="0.25">
      <c r="B43" s="297"/>
      <c r="C43" s="272">
        <f>Grunddaten_Antrag!$E$34</f>
        <v>12</v>
      </c>
      <c r="D43" s="297"/>
      <c r="E43" s="273">
        <f t="shared" si="0"/>
        <v>0</v>
      </c>
      <c r="F43" s="298">
        <v>0</v>
      </c>
      <c r="G43" s="298">
        <v>0</v>
      </c>
      <c r="H43" s="274">
        <f>IF($B$34="Variante 1 Eintrag U3-Kinder",(B43*E43*F43*Basiswerte!$B$2*2/12*C43),IF($B$34="Variante 2 Eintrag Ü3-Kinder",(B43*E43*G43*Basiswerte!$B$2*2/12*C43),0))</f>
        <v>0</v>
      </c>
      <c r="I43" s="261"/>
      <c r="J43" s="261"/>
      <c r="K43" s="261"/>
      <c r="L43" s="261"/>
    </row>
    <row r="44" spans="1:12" x14ac:dyDescent="0.25">
      <c r="B44" s="297"/>
      <c r="C44" s="272">
        <f>Grunddaten_Antrag!$E$34</f>
        <v>12</v>
      </c>
      <c r="D44" s="297"/>
      <c r="E44" s="273">
        <f t="shared" si="0"/>
        <v>0</v>
      </c>
      <c r="F44" s="298">
        <v>0</v>
      </c>
      <c r="G44" s="298">
        <v>0</v>
      </c>
      <c r="H44" s="274">
        <f>IF($B$34="Variante 1 Eintrag U3-Kinder",(B44*E44*F44*Basiswerte!$B$2*2/12*C44),IF($B$34="Variante 2 Eintrag Ü3-Kinder",(B44*E44*G44*Basiswerte!$B$2*2/12*C44),0))</f>
        <v>0</v>
      </c>
      <c r="I44" s="261"/>
      <c r="J44" s="261"/>
      <c r="K44" s="261"/>
      <c r="L44" s="261"/>
    </row>
    <row r="45" spans="1:12" x14ac:dyDescent="0.25">
      <c r="B45" s="297"/>
      <c r="C45" s="272">
        <f>Grunddaten_Antrag!$E$34</f>
        <v>12</v>
      </c>
      <c r="D45" s="297"/>
      <c r="E45" s="273">
        <f t="shared" si="0"/>
        <v>0</v>
      </c>
      <c r="F45" s="298">
        <v>0</v>
      </c>
      <c r="G45" s="298">
        <v>0</v>
      </c>
      <c r="H45" s="274">
        <f>IF($B$34="Variante 1 Eintrag U3-Kinder",(B45*E45*F45*Basiswerte!$B$2*2/12*C45),IF($B$34="Variante 2 Eintrag Ü3-Kinder",(B45*E45*G45*Basiswerte!$B$2*2/12*C45),0))</f>
        <v>0</v>
      </c>
      <c r="I45" s="261"/>
      <c r="J45" s="261"/>
      <c r="K45" s="261"/>
      <c r="L45" s="261"/>
    </row>
    <row r="46" spans="1:12" x14ac:dyDescent="0.25">
      <c r="B46" s="297"/>
      <c r="C46" s="272">
        <f>Grunddaten_Antrag!$E$34</f>
        <v>12</v>
      </c>
      <c r="D46" s="297"/>
      <c r="E46" s="273">
        <f t="shared" si="0"/>
        <v>0</v>
      </c>
      <c r="F46" s="298">
        <v>0</v>
      </c>
      <c r="G46" s="298">
        <v>0</v>
      </c>
      <c r="H46" s="274">
        <f>IF($B$34="Variante 1 Eintrag U3-Kinder",(B46*E46*F46*Basiswerte!$B$2*2/12*C46),IF($B$34="Variante 2 Eintrag Ü3-Kinder",(B46*E46*G46*Basiswerte!$B$2*2/12*C46),0))</f>
        <v>0</v>
      </c>
      <c r="I46" s="261"/>
      <c r="J46" s="261"/>
      <c r="K46" s="261"/>
      <c r="L46" s="261"/>
    </row>
    <row r="47" spans="1:12" x14ac:dyDescent="0.25">
      <c r="B47" s="297"/>
      <c r="C47" s="272">
        <f>Grunddaten_Antrag!$E$34</f>
        <v>12</v>
      </c>
      <c r="D47" s="297"/>
      <c r="E47" s="273">
        <f t="shared" si="0"/>
        <v>0</v>
      </c>
      <c r="F47" s="298">
        <v>0</v>
      </c>
      <c r="G47" s="298">
        <v>0</v>
      </c>
      <c r="H47" s="274">
        <f>IF($B$34="Variante 1 Eintrag U3-Kinder",(B47*E47*F47*Basiswerte!$B$2*2/12*C47),IF($B$34="Variante 2 Eintrag Ü3-Kinder",(B47*E47*G47*Basiswerte!$B$2*2/12*C47),0))</f>
        <v>0</v>
      </c>
      <c r="I47" s="261"/>
      <c r="J47" s="261"/>
      <c r="K47" s="261"/>
      <c r="L47" s="261"/>
    </row>
    <row r="48" spans="1:12" x14ac:dyDescent="0.25">
      <c r="B48" s="297"/>
      <c r="C48" s="272">
        <f>Grunddaten_Antrag!$E$34</f>
        <v>12</v>
      </c>
      <c r="D48" s="297"/>
      <c r="E48" s="273">
        <f t="shared" si="0"/>
        <v>0</v>
      </c>
      <c r="F48" s="298">
        <v>0</v>
      </c>
      <c r="G48" s="298">
        <v>0</v>
      </c>
      <c r="H48" s="274">
        <f>IF($B$34="Variante 1 Eintrag U3-Kinder",(B48*E48*F48*Basiswerte!$B$2*2/12*C48),IF($B$34="Variante 2 Eintrag Ü3-Kinder",(B48*E48*G48*Basiswerte!$B$2*2/12*C48),0))</f>
        <v>0</v>
      </c>
      <c r="I48" s="261"/>
      <c r="J48" s="261"/>
      <c r="K48" s="261"/>
      <c r="L48" s="261"/>
    </row>
    <row r="49" spans="1:20" x14ac:dyDescent="0.25">
      <c r="B49" s="297"/>
      <c r="C49" s="272">
        <f>Grunddaten_Antrag!$E$34</f>
        <v>12</v>
      </c>
      <c r="D49" s="297"/>
      <c r="E49" s="273">
        <f t="shared" si="0"/>
        <v>0</v>
      </c>
      <c r="F49" s="298">
        <v>0</v>
      </c>
      <c r="G49" s="298">
        <v>0</v>
      </c>
      <c r="H49" s="274">
        <f>IF($B$34="Variante 1 Eintrag U3-Kinder",(B49*E49*F49*Basiswerte!$B$2*2/12*C49),IF($B$34="Variante 2 Eintrag Ü3-Kinder",(B49*E49*G49*Basiswerte!$B$2*2/12*C49),0))</f>
        <v>0</v>
      </c>
      <c r="I49" s="261"/>
      <c r="J49" s="261"/>
      <c r="K49" s="261"/>
      <c r="L49" s="261"/>
    </row>
    <row r="50" spans="1:20" x14ac:dyDescent="0.25">
      <c r="B50" s="297"/>
      <c r="C50" s="272">
        <f>Grunddaten_Antrag!$E$34</f>
        <v>12</v>
      </c>
      <c r="D50" s="297"/>
      <c r="E50" s="273">
        <f t="shared" si="0"/>
        <v>0</v>
      </c>
      <c r="F50" s="298">
        <v>0</v>
      </c>
      <c r="G50" s="298">
        <v>0</v>
      </c>
      <c r="H50" s="274">
        <f>IF($B$34="Variante 1 Eintrag U3-Kinder",(B50*E50*F50*Basiswerte!$B$2*2/12*C50),IF($B$34="Variante 2 Eintrag Ü3-Kinder",(B50*E50*G50*Basiswerte!$B$2*2/12*C50),0))</f>
        <v>0</v>
      </c>
      <c r="I50" s="261"/>
      <c r="J50" s="261"/>
      <c r="K50" s="261"/>
      <c r="L50" s="261"/>
    </row>
    <row r="51" spans="1:20" x14ac:dyDescent="0.25">
      <c r="B51" s="297"/>
      <c r="C51" s="272">
        <f>Grunddaten_Antrag!$E$34</f>
        <v>12</v>
      </c>
      <c r="D51" s="297"/>
      <c r="E51" s="273">
        <f t="shared" si="0"/>
        <v>0</v>
      </c>
      <c r="F51" s="298">
        <v>0</v>
      </c>
      <c r="G51" s="298">
        <v>0</v>
      </c>
      <c r="H51" s="274">
        <f>IF($B$34="Variante 1 Eintrag U3-Kinder",(B51*E51*F51*Basiswerte!$B$2*2/12*C51),IF($B$34="Variante 2 Eintrag Ü3-Kinder",(B51*E51*G51*Basiswerte!$B$2*2/12*C51),0))</f>
        <v>0</v>
      </c>
      <c r="I51" s="261"/>
      <c r="J51" s="261"/>
      <c r="K51" s="261"/>
      <c r="L51" s="261"/>
    </row>
    <row r="52" spans="1:20" x14ac:dyDescent="0.25">
      <c r="B52" s="297"/>
      <c r="C52" s="272">
        <f>Grunddaten_Antrag!$E$34</f>
        <v>12</v>
      </c>
      <c r="D52" s="297"/>
      <c r="E52" s="273">
        <f t="shared" si="0"/>
        <v>0</v>
      </c>
      <c r="F52" s="298">
        <v>0</v>
      </c>
      <c r="G52" s="298">
        <v>0</v>
      </c>
      <c r="H52" s="274">
        <f>IF($B$34="Variante 1 Eintrag U3-Kinder",(B52*E52*F52*Basiswerte!$B$2*2/12*C52),IF($B$34="Variante 2 Eintrag Ü3-Kinder",(B52*E52*G52*Basiswerte!$B$2*2/12*C52),0))</f>
        <v>0</v>
      </c>
      <c r="I52" s="261"/>
      <c r="J52" s="261"/>
      <c r="K52" s="261"/>
      <c r="L52" s="261"/>
    </row>
    <row r="53" spans="1:20" x14ac:dyDescent="0.25">
      <c r="B53" s="297"/>
      <c r="C53" s="272">
        <f>Grunddaten_Antrag!$E$34</f>
        <v>12</v>
      </c>
      <c r="D53" s="297"/>
      <c r="E53" s="273">
        <f t="shared" si="0"/>
        <v>0</v>
      </c>
      <c r="F53" s="298">
        <v>0</v>
      </c>
      <c r="G53" s="298">
        <v>0</v>
      </c>
      <c r="H53" s="274">
        <f>IF($B$34="Variante 1 Eintrag U3-Kinder",(B53*E53*F53*Basiswerte!$B$2*2/12*C53),IF($B$34="Variante 2 Eintrag Ü3-Kinder",(B53*E53*G53*Basiswerte!$B$2*2/12*C53),0))</f>
        <v>0</v>
      </c>
      <c r="I53" s="261"/>
      <c r="J53" s="261"/>
      <c r="K53" s="261"/>
      <c r="L53" s="261"/>
    </row>
    <row r="54" spans="1:20" x14ac:dyDescent="0.25">
      <c r="B54" s="297"/>
      <c r="C54" s="272">
        <f>Grunddaten_Antrag!$E$34</f>
        <v>12</v>
      </c>
      <c r="D54" s="297"/>
      <c r="E54" s="273">
        <f t="shared" si="0"/>
        <v>0</v>
      </c>
      <c r="F54" s="298">
        <v>0</v>
      </c>
      <c r="G54" s="298">
        <v>0</v>
      </c>
      <c r="H54" s="274">
        <f>IF($B$34="Variante 1 Eintrag U3-Kinder",(B54*E54*F54*Basiswerte!$B$2*2/12*C54),IF($B$34="Variante 2 Eintrag Ü3-Kinder",(B54*E54*G54*Basiswerte!$B$2*2/12*C54),0))</f>
        <v>0</v>
      </c>
      <c r="I54" s="261"/>
      <c r="J54" s="261"/>
      <c r="K54" s="261"/>
      <c r="L54" s="261"/>
    </row>
    <row r="55" spans="1:20" x14ac:dyDescent="0.25">
      <c r="B55" s="297"/>
      <c r="C55" s="272">
        <f>Grunddaten_Antrag!$E$34</f>
        <v>12</v>
      </c>
      <c r="D55" s="297"/>
      <c r="E55" s="273">
        <f t="shared" si="0"/>
        <v>0</v>
      </c>
      <c r="F55" s="298">
        <v>0</v>
      </c>
      <c r="G55" s="298">
        <v>0</v>
      </c>
      <c r="H55" s="274">
        <f>IF($B$34="Variante 1 Eintrag U3-Kinder",(B55*E55*F55*Basiswerte!$B$2*2/12*C55),IF($B$34="Variante 2 Eintrag Ü3-Kinder",(B55*E55*G55*Basiswerte!$B$2*2/12*C55),0))</f>
        <v>0</v>
      </c>
      <c r="I55" s="261"/>
      <c r="J55" s="261"/>
      <c r="K55" s="261"/>
      <c r="L55" s="261"/>
    </row>
    <row r="56" spans="1:20" x14ac:dyDescent="0.25">
      <c r="B56" s="297"/>
      <c r="C56" s="272">
        <f>Grunddaten_Antrag!$E$34</f>
        <v>12</v>
      </c>
      <c r="D56" s="297"/>
      <c r="E56" s="273">
        <f t="shared" si="0"/>
        <v>0</v>
      </c>
      <c r="F56" s="298">
        <v>0</v>
      </c>
      <c r="G56" s="298">
        <v>0</v>
      </c>
      <c r="H56" s="274">
        <f>IF($B$34="Variante 1 Eintrag U3-Kinder",(B56*E56*F56*Basiswerte!$B$2*2/12*C56),IF($B$34="Variante 2 Eintrag Ü3-Kinder",(B56*E56*G56*Basiswerte!$B$2*2/12*C56),0))</f>
        <v>0</v>
      </c>
      <c r="I56" s="261"/>
      <c r="J56" s="261"/>
      <c r="K56" s="261"/>
      <c r="L56" s="261"/>
    </row>
    <row r="57" spans="1:20" x14ac:dyDescent="0.25">
      <c r="B57" s="297"/>
      <c r="C57" s="272">
        <f>Grunddaten_Antrag!$E$34</f>
        <v>12</v>
      </c>
      <c r="D57" s="297"/>
      <c r="E57" s="273">
        <f t="shared" si="0"/>
        <v>0</v>
      </c>
      <c r="F57" s="298">
        <v>0</v>
      </c>
      <c r="G57" s="298">
        <v>0</v>
      </c>
      <c r="H57" s="274">
        <f>IF($B$34="Variante 1 Eintrag U3-Kinder",(B57*E57*F57*Basiswerte!$B$2*2/12*C57),IF($B$34="Variante 2 Eintrag Ü3-Kinder",(B57*E57*G57*Basiswerte!$B$2*2/12*C57),0))</f>
        <v>0</v>
      </c>
      <c r="I57" s="261"/>
      <c r="J57" s="261"/>
      <c r="K57" s="261"/>
      <c r="L57" s="261"/>
    </row>
    <row r="58" spans="1:20" x14ac:dyDescent="0.25">
      <c r="B58" s="297"/>
      <c r="C58" s="272">
        <f>Grunddaten_Antrag!$E$34</f>
        <v>12</v>
      </c>
      <c r="D58" s="297"/>
      <c r="E58" s="273">
        <f t="shared" si="0"/>
        <v>0</v>
      </c>
      <c r="F58" s="298">
        <v>0</v>
      </c>
      <c r="G58" s="298">
        <v>0</v>
      </c>
      <c r="H58" s="274">
        <f>IF($B$34="Variante 1 Eintrag U3-Kinder",(B58*E58*F58*Basiswerte!$B$2*2/12*C58),IF($B$34="Variante 2 Eintrag Ü3-Kinder",(B58*E58*G58*Basiswerte!$B$2*2/12*C58),0))</f>
        <v>0</v>
      </c>
      <c r="I58" s="261"/>
      <c r="J58" s="261"/>
      <c r="K58" s="261"/>
      <c r="L58" s="36"/>
      <c r="M58" s="177"/>
      <c r="N58" s="177"/>
      <c r="O58" s="177"/>
      <c r="P58" s="177"/>
    </row>
    <row r="59" spans="1:20" x14ac:dyDescent="0.25">
      <c r="A59" s="291">
        <v>57</v>
      </c>
      <c r="B59" s="511" t="s">
        <v>60</v>
      </c>
      <c r="C59" s="511"/>
      <c r="D59" s="511"/>
      <c r="E59" s="511"/>
      <c r="F59" s="511"/>
      <c r="G59" s="275"/>
      <c r="H59" s="275">
        <f>SUM(H38:H58)</f>
        <v>0</v>
      </c>
      <c r="I59" s="261"/>
      <c r="J59" s="261"/>
      <c r="K59" s="261"/>
      <c r="L59" s="178"/>
      <c r="M59" s="178"/>
      <c r="N59" s="178"/>
      <c r="O59" s="178"/>
    </row>
    <row r="60" spans="1:20" x14ac:dyDescent="0.25">
      <c r="B60" s="485"/>
      <c r="C60" s="485"/>
      <c r="D60" s="485"/>
      <c r="E60" s="485"/>
      <c r="F60" s="485"/>
      <c r="G60" s="485"/>
      <c r="H60" s="485"/>
      <c r="I60" s="261"/>
      <c r="J60" s="261"/>
      <c r="K60" s="261"/>
      <c r="L60" s="178"/>
      <c r="M60" s="178"/>
      <c r="N60" s="178"/>
      <c r="O60" s="178"/>
    </row>
    <row r="61" spans="1:20" x14ac:dyDescent="0.25">
      <c r="A61" s="291">
        <v>58</v>
      </c>
      <c r="B61" s="476" t="s">
        <v>456</v>
      </c>
      <c r="C61" s="476"/>
      <c r="D61" s="476"/>
      <c r="E61" s="476"/>
      <c r="F61" s="476"/>
      <c r="G61" s="476"/>
      <c r="H61" s="276">
        <f>IF($B$29="Nein",F16,IF($B$29="----------------",0,IF($B$29="Ja",IF(B34="Variante 1 Eintrag U3-Kinder",H59,IF(B34="Variante 2 Eintrag Ü3-Kinder",F16-H59,0)))))</f>
        <v>0</v>
      </c>
      <c r="I61" s="261"/>
      <c r="J61" s="261"/>
      <c r="K61" s="261"/>
      <c r="L61" s="178"/>
      <c r="M61" s="178"/>
      <c r="N61" s="178"/>
      <c r="O61" s="178"/>
    </row>
    <row r="62" spans="1:20" x14ac:dyDescent="0.25">
      <c r="B62" s="261"/>
      <c r="C62" s="261"/>
      <c r="D62" s="261"/>
      <c r="E62" s="261"/>
      <c r="F62" s="261"/>
      <c r="G62" s="261"/>
      <c r="H62" s="261"/>
      <c r="I62" s="261"/>
      <c r="J62" s="261"/>
      <c r="K62" s="261"/>
      <c r="L62" s="178"/>
      <c r="M62" s="178"/>
      <c r="N62" s="178"/>
      <c r="O62" s="178"/>
    </row>
    <row r="63" spans="1:20" x14ac:dyDescent="0.25">
      <c r="C63" s="261"/>
      <c r="D63" s="261"/>
      <c r="E63" s="261"/>
      <c r="F63" s="261"/>
      <c r="G63" s="261"/>
      <c r="H63" s="261"/>
      <c r="I63" s="261"/>
      <c r="J63" s="261"/>
      <c r="K63" s="261"/>
      <c r="L63" s="261"/>
    </row>
    <row r="64" spans="1:20" ht="30.75" customHeight="1" x14ac:dyDescent="0.25">
      <c r="B64" s="105" t="s">
        <v>87</v>
      </c>
      <c r="C64" s="501" t="s">
        <v>237</v>
      </c>
      <c r="D64" s="501"/>
      <c r="E64" s="501"/>
      <c r="F64" s="501"/>
      <c r="G64" s="501"/>
      <c r="H64" s="502"/>
      <c r="I64" s="261"/>
      <c r="J64" s="261"/>
      <c r="K64" s="261"/>
      <c r="T64" s="179"/>
    </row>
    <row r="65" spans="1:19" x14ac:dyDescent="0.25">
      <c r="B65" s="261"/>
      <c r="C65" s="261"/>
      <c r="D65" s="261"/>
      <c r="E65" s="261"/>
      <c r="F65" s="261"/>
      <c r="G65" s="261"/>
      <c r="H65" s="261"/>
      <c r="I65" s="261"/>
      <c r="J65" s="261"/>
      <c r="K65" s="261"/>
      <c r="L65" s="261"/>
    </row>
    <row r="66" spans="1:19" x14ac:dyDescent="0.25">
      <c r="A66" s="291">
        <v>59</v>
      </c>
      <c r="B66" s="510" t="s">
        <v>83</v>
      </c>
      <c r="C66" s="510"/>
      <c r="D66" s="510"/>
      <c r="E66" s="510"/>
      <c r="F66" s="510"/>
      <c r="G66" s="510"/>
      <c r="H66" s="277">
        <f>F18-F17*5/10.5</f>
        <v>0</v>
      </c>
      <c r="I66" s="299"/>
      <c r="J66" s="261"/>
      <c r="K66" s="261"/>
    </row>
    <row r="67" spans="1:19" x14ac:dyDescent="0.25">
      <c r="A67" s="291">
        <v>60</v>
      </c>
      <c r="B67" s="496" t="s">
        <v>204</v>
      </c>
      <c r="C67" s="496"/>
      <c r="D67" s="496"/>
      <c r="E67" s="496"/>
      <c r="F67" s="496"/>
      <c r="G67" s="496"/>
      <c r="H67" s="278" t="str">
        <f>IF(F17*5/10.5/2&lt;=F19,"Fachkraftquote eingehalten","Fachkraftquote nicht eingehalten")</f>
        <v>Fachkraftquote eingehalten</v>
      </c>
      <c r="I67" s="294"/>
      <c r="J67" s="261"/>
      <c r="K67" s="261"/>
    </row>
    <row r="68" spans="1:19" x14ac:dyDescent="0.25">
      <c r="A68" s="291">
        <v>61</v>
      </c>
      <c r="B68" s="496" t="s">
        <v>457</v>
      </c>
      <c r="C68" s="496"/>
      <c r="D68" s="496"/>
      <c r="E68" s="496"/>
      <c r="F68" s="496"/>
      <c r="G68" s="496"/>
      <c r="H68" s="279">
        <f>Basiswerte!B12/12*Grunddaten_Antrag!E34</f>
        <v>61666.67</v>
      </c>
      <c r="J68" s="261"/>
      <c r="K68" s="261"/>
    </row>
    <row r="69" spans="1:19" ht="15.75" customHeight="1" x14ac:dyDescent="0.25">
      <c r="A69" s="291">
        <v>62</v>
      </c>
      <c r="B69" s="506" t="s">
        <v>238</v>
      </c>
      <c r="C69" s="506"/>
      <c r="D69" s="506"/>
      <c r="E69" s="506"/>
      <c r="F69" s="506"/>
      <c r="G69" s="506"/>
      <c r="H69" s="279">
        <f>SUM(H68/39*H66)</f>
        <v>0</v>
      </c>
      <c r="J69" s="300"/>
    </row>
    <row r="70" spans="1:19" x14ac:dyDescent="0.25">
      <c r="B70" s="453"/>
      <c r="C70" s="453"/>
      <c r="D70" s="453"/>
      <c r="E70" s="453"/>
      <c r="F70" s="453"/>
      <c r="G70" s="453"/>
      <c r="H70" s="453"/>
    </row>
    <row r="71" spans="1:19" x14ac:dyDescent="0.25">
      <c r="B71" s="261"/>
      <c r="C71" s="36"/>
      <c r="D71" s="36"/>
      <c r="E71" s="261"/>
      <c r="F71" s="261"/>
      <c r="G71" s="261"/>
      <c r="H71" s="261"/>
      <c r="I71" s="261"/>
      <c r="J71" s="261"/>
      <c r="K71" s="261"/>
      <c r="L71" s="261"/>
    </row>
    <row r="72" spans="1:19" ht="14.25" customHeight="1" x14ac:dyDescent="0.25">
      <c r="C72" s="81"/>
      <c r="D72" s="81"/>
      <c r="E72" s="81"/>
      <c r="F72" s="81"/>
      <c r="G72" s="81"/>
      <c r="H72" s="81"/>
      <c r="I72" s="263"/>
      <c r="L72" s="3"/>
    </row>
    <row r="73" spans="1:19" ht="14.25" customHeight="1" x14ac:dyDescent="0.25">
      <c r="C73" s="81"/>
      <c r="D73" s="81"/>
      <c r="E73" s="81"/>
      <c r="F73" s="81"/>
      <c r="G73" s="81"/>
      <c r="H73" s="81"/>
      <c r="I73" s="263"/>
      <c r="L73" s="3"/>
    </row>
    <row r="74" spans="1:19" ht="30" customHeight="1" x14ac:dyDescent="0.25">
      <c r="B74" s="262" t="s">
        <v>89</v>
      </c>
      <c r="C74" s="515" t="s">
        <v>286</v>
      </c>
      <c r="D74" s="515"/>
      <c r="E74" s="515"/>
      <c r="F74" s="516"/>
      <c r="I74" s="3"/>
    </row>
    <row r="75" spans="1:19" ht="14.25" customHeight="1" x14ac:dyDescent="0.25">
      <c r="B75" s="509"/>
      <c r="C75" s="509"/>
      <c r="D75" s="509"/>
      <c r="E75" s="509"/>
      <c r="F75" s="509"/>
      <c r="G75" s="81"/>
      <c r="H75" s="81"/>
    </row>
    <row r="76" spans="1:19" ht="36" customHeight="1" x14ac:dyDescent="0.25">
      <c r="A76" s="291">
        <v>63</v>
      </c>
      <c r="B76" s="494" t="s">
        <v>540</v>
      </c>
      <c r="C76" s="494"/>
      <c r="D76" s="494"/>
      <c r="E76" s="494"/>
      <c r="F76" s="180" t="s">
        <v>106</v>
      </c>
      <c r="M76" s="54"/>
      <c r="N76" s="90"/>
      <c r="O76" s="90"/>
      <c r="P76" s="90"/>
      <c r="Q76" s="90"/>
      <c r="R76" s="90"/>
      <c r="S76" s="90"/>
    </row>
    <row r="77" spans="1:19" ht="36" customHeight="1" x14ac:dyDescent="0.25">
      <c r="A77" s="291">
        <v>64</v>
      </c>
      <c r="B77" s="484" t="s">
        <v>184</v>
      </c>
      <c r="C77" s="484"/>
      <c r="D77" s="484"/>
      <c r="E77" s="484"/>
      <c r="F77" s="180"/>
      <c r="K77" s="261"/>
      <c r="L77" s="261"/>
    </row>
    <row r="78" spans="1:19" ht="48.75" customHeight="1" x14ac:dyDescent="0.25">
      <c r="M78" s="495"/>
      <c r="N78" s="495"/>
      <c r="O78" s="495"/>
      <c r="P78" s="495"/>
      <c r="Q78" s="495"/>
      <c r="R78" s="495"/>
      <c r="S78" s="495"/>
    </row>
    <row r="79" spans="1:19" ht="15" customHeight="1" x14ac:dyDescent="0.25">
      <c r="A79" s="291">
        <v>65</v>
      </c>
      <c r="B79" s="476" t="s">
        <v>458</v>
      </c>
      <c r="C79" s="476"/>
      <c r="D79" s="277">
        <f>Basiswerte!B4</f>
        <v>0.05</v>
      </c>
      <c r="E79" s="277" t="s">
        <v>124</v>
      </c>
      <c r="F79" s="275">
        <f>F16*Basiswerte!B4</f>
        <v>0</v>
      </c>
      <c r="M79" s="3"/>
      <c r="N79" s="3"/>
      <c r="O79" s="3"/>
      <c r="P79" s="3"/>
      <c r="Q79" s="3"/>
      <c r="R79" s="3"/>
      <c r="S79" s="3"/>
    </row>
    <row r="80" spans="1:19" ht="20.100000000000001" customHeight="1" x14ac:dyDescent="0.25">
      <c r="M80" s="54"/>
      <c r="N80" s="181"/>
      <c r="O80" s="3"/>
      <c r="P80" s="3"/>
      <c r="Q80" s="3"/>
      <c r="R80" s="3"/>
      <c r="S80" s="3"/>
    </row>
    <row r="81" spans="1:22" ht="20.100000000000001" customHeight="1" x14ac:dyDescent="0.25">
      <c r="M81" s="498"/>
      <c r="N81" s="498"/>
      <c r="O81" s="498"/>
      <c r="P81" s="498"/>
      <c r="Q81" s="498"/>
      <c r="R81" s="498"/>
      <c r="S81" s="498"/>
    </row>
    <row r="82" spans="1:22" ht="20.100000000000001" customHeight="1" x14ac:dyDescent="0.25">
      <c r="B82" s="262" t="s">
        <v>100</v>
      </c>
      <c r="C82" s="489" t="s">
        <v>101</v>
      </c>
      <c r="D82" s="489"/>
      <c r="E82" s="489"/>
      <c r="F82" s="489"/>
      <c r="G82" s="489"/>
      <c r="H82" s="489"/>
      <c r="I82" s="489"/>
      <c r="J82" s="490"/>
      <c r="M82" s="90"/>
      <c r="N82" s="90"/>
      <c r="O82" s="90"/>
      <c r="P82" s="90"/>
      <c r="Q82" s="90"/>
      <c r="R82" s="90"/>
      <c r="S82" s="90"/>
    </row>
    <row r="83" spans="1:22" ht="20.100000000000001" customHeight="1" x14ac:dyDescent="0.25">
      <c r="B83" s="485"/>
      <c r="C83" s="485"/>
      <c r="D83" s="485"/>
      <c r="E83" s="485"/>
      <c r="F83" s="485"/>
      <c r="G83" s="485"/>
      <c r="H83" s="485"/>
      <c r="I83" s="485"/>
      <c r="J83" s="485"/>
      <c r="M83" s="90"/>
      <c r="N83" s="90"/>
      <c r="O83" s="90"/>
      <c r="P83" s="90"/>
      <c r="Q83" s="90"/>
      <c r="R83" s="90"/>
      <c r="S83" s="90"/>
    </row>
    <row r="84" spans="1:22" s="90" customFormat="1" ht="138" x14ac:dyDescent="0.25">
      <c r="A84" s="291"/>
      <c r="B84" s="280" t="s">
        <v>152</v>
      </c>
      <c r="C84" s="280" t="s">
        <v>5</v>
      </c>
      <c r="D84" s="280" t="s">
        <v>6</v>
      </c>
      <c r="E84" s="280" t="s">
        <v>102</v>
      </c>
      <c r="F84" s="280" t="s">
        <v>581</v>
      </c>
      <c r="G84" s="280" t="s">
        <v>380</v>
      </c>
      <c r="H84" s="280" t="s">
        <v>582</v>
      </c>
      <c r="I84" s="280" t="s">
        <v>381</v>
      </c>
      <c r="J84" s="280" t="s">
        <v>382</v>
      </c>
    </row>
    <row r="85" spans="1:22" s="90" customFormat="1" ht="15" customHeight="1" x14ac:dyDescent="0.25">
      <c r="A85" s="291">
        <v>66</v>
      </c>
      <c r="B85" s="301" t="s">
        <v>3</v>
      </c>
      <c r="C85" s="269" t="s">
        <v>287</v>
      </c>
      <c r="D85" s="277">
        <f>Basiswerte!B5</f>
        <v>0.1</v>
      </c>
      <c r="E85" s="281">
        <f>IF(B85="Ja",(F16*Basiswerte!B5),0)</f>
        <v>0</v>
      </c>
      <c r="F85" s="220"/>
      <c r="G85" s="220"/>
      <c r="H85" s="220"/>
      <c r="I85" s="275">
        <f>SUM(F85:H85)</f>
        <v>0</v>
      </c>
      <c r="J85" s="282">
        <f>IF(I85&lt;=E85,I85,IF(I85&gt;E85,E85,0))</f>
        <v>0</v>
      </c>
    </row>
    <row r="86" spans="1:22" ht="15" customHeight="1" x14ac:dyDescent="0.25">
      <c r="A86" s="291">
        <v>67</v>
      </c>
      <c r="B86" s="301" t="s">
        <v>3</v>
      </c>
      <c r="C86" s="269" t="s">
        <v>288</v>
      </c>
      <c r="D86" s="283">
        <f>IF(Grunddaten_Antrag!E34=12,Basiswerte!B8,IF(Grunddaten_Antrag!E34=11,Basiswerte!C8,IF(Grunddaten_Antrag!E34=10,Basiswerte!D8,IF(Grunddaten_Antrag!E34=9,Basiswerte!E8,IF(Grunddaten_Antrag!E34=8,Basiswerte!F8,IF(Grunddaten_Antrag!E34=7,Basiswerte!G8,IF(Grunddaten_Antrag!E34=6,Basiswerte!H8,IF(Grunddaten_Antrag!E34=5,Basiswerte!I8,IF(Grunddaten_Antrag!E34=4,Basiswerte!J8,IF(Grunddaten_Antrag!E34=3,Basiswerte!K8,IF(Grunddaten_Antrag!E34=2,Basiswerte!L8,IF(Grunddaten_Antrag!E34=1,Basiswerte!M8))))))))))))</f>
        <v>4.4999999999999997E-3</v>
      </c>
      <c r="E86" s="281">
        <f>IF(B86="Nein",0,IF(Grunddaten_Antrag!E34=12,'weitere Daten für das Formular'!B74,IF(Grunddaten_Antrag!E34=11,'weitere Daten für das Formular'!B75,IF(Grunddaten_Antrag!E34=10,'weitere Daten für das Formular'!B76,IF(Grunddaten_Antrag!E34=9,'weitere Daten für das Formular'!B77,IF(Grunddaten_Antrag!E34=8,'weitere Daten für das Formular'!B78,IF(Grunddaten_Antrag!E34=7,'weitere Daten für das Formular'!B79,IF(Grunddaten_Antrag!E34=6,'weitere Daten für das Formular'!B80,IF(Grunddaten_Antrag!E34=5,'weitere Daten für das Formular'!B81,IF(Grunddaten_Antrag!E34=4,'weitere Daten für das Formular'!B82,IF(Grunddaten_Antrag!E34=3,'weitere Daten für das Formular'!B83,IF(Grunddaten_Antrag!E34=2,'weitere Daten für das Formular'!B84,IF(Grunddaten_Antrag!E34=1,'weitere Daten für das Formular'!B85)))))))))))))</f>
        <v>0</v>
      </c>
      <c r="F86" s="220"/>
      <c r="G86" s="302"/>
      <c r="H86" s="220"/>
      <c r="I86" s="275">
        <f>SUM(F86:H86)</f>
        <v>0</v>
      </c>
      <c r="J86" s="282">
        <f>IF(I86&lt;=E86,I86,IF(I86&gt;E86,E86,0))</f>
        <v>0</v>
      </c>
      <c r="M86" s="3"/>
      <c r="N86" s="3"/>
      <c r="O86" s="3"/>
      <c r="P86" s="3"/>
      <c r="Q86" s="3"/>
      <c r="R86" s="3"/>
      <c r="S86" s="3"/>
    </row>
    <row r="87" spans="1:22" ht="15" customHeight="1" x14ac:dyDescent="0.25">
      <c r="A87" s="291">
        <v>68</v>
      </c>
      <c r="B87" s="301" t="s">
        <v>3</v>
      </c>
      <c r="C87" s="269" t="s">
        <v>289</v>
      </c>
      <c r="D87" s="284">
        <f>Basiswerte!B9</f>
        <v>0.14000000000000001</v>
      </c>
      <c r="E87" s="281">
        <f>IF(B87="Nein",0,H61*D87)</f>
        <v>0</v>
      </c>
      <c r="F87" s="220"/>
      <c r="G87" s="302"/>
      <c r="H87" s="220"/>
      <c r="I87" s="275">
        <f>SUM(F87:H87)</f>
        <v>0</v>
      </c>
      <c r="J87" s="282">
        <f>IF(I87&lt;=E87,I87,IF(I87&gt;E87,E87,0))</f>
        <v>0</v>
      </c>
      <c r="M87" s="3"/>
      <c r="N87" s="3"/>
      <c r="O87" s="3"/>
      <c r="P87" s="3"/>
      <c r="Q87" s="3"/>
      <c r="R87" s="3"/>
      <c r="S87" s="3"/>
    </row>
    <row r="88" spans="1:22" ht="15" customHeight="1" x14ac:dyDescent="0.25">
      <c r="A88" s="291">
        <v>69</v>
      </c>
      <c r="B88" s="301" t="s">
        <v>3</v>
      </c>
      <c r="C88" s="269" t="s">
        <v>290</v>
      </c>
      <c r="D88" s="284">
        <f>Basiswerte!B10</f>
        <v>7414.62</v>
      </c>
      <c r="E88" s="281">
        <f>IF(B88="Nein",0,'weitere Daten für das Formular'!J3*Basiswerte!B10/12*Grunddaten_Antrag!E34)</f>
        <v>0</v>
      </c>
      <c r="F88" s="220"/>
      <c r="G88" s="220"/>
      <c r="H88" s="220"/>
      <c r="I88" s="275">
        <f>SUM(F88:H88)</f>
        <v>0</v>
      </c>
      <c r="J88" s="282">
        <f>IF(I88&lt;=E88,I88,IF(I88&gt;E88,E88,0))</f>
        <v>0</v>
      </c>
    </row>
    <row r="89" spans="1:22" s="90" customFormat="1" ht="15" customHeight="1" x14ac:dyDescent="0.25">
      <c r="A89" s="291">
        <v>70</v>
      </c>
      <c r="B89" s="285" t="s">
        <v>103</v>
      </c>
      <c r="C89" s="269"/>
      <c r="D89" s="285"/>
      <c r="E89" s="281">
        <f>SUM(E72:E88)-N95</f>
        <v>0</v>
      </c>
      <c r="F89" s="275">
        <f>SUM(F85:F88)</f>
        <v>0</v>
      </c>
      <c r="G89" s="275">
        <f>SUM(G85:G88)</f>
        <v>0</v>
      </c>
      <c r="H89" s="275">
        <f>SUM(H85:H88)</f>
        <v>0</v>
      </c>
      <c r="I89" s="275">
        <f>SUM(I85:I88)</f>
        <v>0</v>
      </c>
      <c r="J89" s="282">
        <f>SUM(J85:J88)</f>
        <v>0</v>
      </c>
    </row>
    <row r="90" spans="1:22" ht="217.5" customHeight="1" x14ac:dyDescent="0.25">
      <c r="F90" s="303" t="str">
        <f>IF(F89+H94&gt;H69*1.1,"Die Summe der geplanten Personalkosten übersteigt den Toleranzbetrag i. H. v. 110% des berechneten Vergleichswerts (Ziffer 62). Bitte korrigieren Sie Ihre Eintragungen ","korrekt")</f>
        <v>korrekt</v>
      </c>
      <c r="G90" s="303" t="str">
        <f>IF(G89+I94&gt;0.2*(E89+G94),"Die Summe der geplanten Personalkosten für das anrechenbare fachfremde Personal übersteigt den Toleranzbetrag i. H. v. 20% der Summe der Höchstwertansätze aller beantragten Faktoren. Bitte korrigieren Sie Ihre Eintragungen","korrekt")</f>
        <v>korrekt</v>
      </c>
      <c r="H90" s="303" t="str">
        <f>IF('weitere Daten für das Formular'!L6&lt;0,"Zu hohe Personalkosten für NN-Kräfte eingesetzt. Maximal 20% der beantragten Faktoren ansetzbar","korrekt")</f>
        <v>korrekt</v>
      </c>
      <c r="M90" s="3"/>
      <c r="N90" s="182"/>
      <c r="O90" s="182"/>
      <c r="P90" s="182"/>
      <c r="Q90" s="304"/>
      <c r="R90" s="304"/>
      <c r="S90" s="3"/>
      <c r="T90" s="3"/>
    </row>
    <row r="91" spans="1:22" ht="20.100000000000001" customHeight="1" x14ac:dyDescent="0.25">
      <c r="K91" s="83"/>
      <c r="M91" s="3"/>
      <c r="N91" s="183"/>
      <c r="O91" s="183"/>
      <c r="P91" s="183"/>
      <c r="Q91" s="304"/>
      <c r="R91" s="304"/>
      <c r="S91" s="3"/>
      <c r="T91" s="3"/>
    </row>
    <row r="92" spans="1:22" s="90" customFormat="1" x14ac:dyDescent="0.25">
      <c r="A92" s="291"/>
      <c r="B92" s="262" t="s">
        <v>104</v>
      </c>
      <c r="C92" s="95" t="s">
        <v>105</v>
      </c>
      <c r="D92" s="95"/>
      <c r="E92" s="95"/>
      <c r="F92" s="95"/>
      <c r="G92" s="95"/>
      <c r="H92" s="95"/>
      <c r="I92" s="95"/>
      <c r="J92" s="95"/>
      <c r="K92" s="95"/>
      <c r="L92" s="110"/>
      <c r="O92" s="3"/>
      <c r="P92" s="3"/>
      <c r="Q92" s="3"/>
      <c r="R92" s="3"/>
      <c r="S92" s="3"/>
      <c r="T92" s="3"/>
      <c r="U92" s="3"/>
      <c r="V92" s="3"/>
    </row>
    <row r="93" spans="1:22" s="90" customFormat="1" ht="109.5" customHeight="1" x14ac:dyDescent="0.25">
      <c r="A93" s="291"/>
      <c r="B93" s="280" t="s">
        <v>459</v>
      </c>
      <c r="C93" s="280" t="s">
        <v>111</v>
      </c>
      <c r="D93" s="280" t="s">
        <v>6</v>
      </c>
      <c r="E93" s="280" t="s">
        <v>273</v>
      </c>
      <c r="F93" s="280" t="s">
        <v>102</v>
      </c>
      <c r="G93" s="280" t="s">
        <v>274</v>
      </c>
      <c r="H93" s="280" t="s">
        <v>383</v>
      </c>
      <c r="I93" s="280" t="s">
        <v>380</v>
      </c>
      <c r="J93" s="280" t="s">
        <v>384</v>
      </c>
      <c r="K93" s="280" t="s">
        <v>385</v>
      </c>
      <c r="L93" s="280" t="s">
        <v>386</v>
      </c>
      <c r="O93" s="3"/>
      <c r="P93" s="3"/>
      <c r="Q93" s="3"/>
      <c r="R93" s="3"/>
      <c r="S93" s="3"/>
      <c r="T93" s="3"/>
      <c r="U93" s="3"/>
      <c r="V93" s="3"/>
    </row>
    <row r="94" spans="1:22" s="90" customFormat="1" ht="15" customHeight="1" x14ac:dyDescent="0.25">
      <c r="A94" s="291">
        <v>71</v>
      </c>
      <c r="B94" s="223" t="s">
        <v>3</v>
      </c>
      <c r="C94" s="269" t="s">
        <v>460</v>
      </c>
      <c r="D94" s="305" t="s">
        <v>118</v>
      </c>
      <c r="E94" s="305" t="s">
        <v>118</v>
      </c>
      <c r="F94" s="281">
        <f>IF(B94="Nein",0,IF(D94="Standort 50%",SUM(F16*Basiswerte!B6),IF(D94="Standort 70%",SUM(F16*Basiswerte!C6),IF(D94="Erstes Übergangsjahr - 100%",SUM(F16*Basiswerte!C6),0))))</f>
        <v>0</v>
      </c>
      <c r="G94" s="281">
        <f>IF(E94="----------------",F94,IF(E94="Erstes Übergangsjahr - 100%",F94,IF(E94="Zweites Übergangsjahr -  75%",F94*0.75,IF(E94="Drittes Übergangsjahr  -   50%",F94*0.5,IF(E94="Viertes Übergangsjahr -   25%",F94*0.25,IF(E94="Übergangsjahr Standort (70%)",F94))))))</f>
        <v>0</v>
      </c>
      <c r="H94" s="220"/>
      <c r="I94" s="220"/>
      <c r="J94" s="220"/>
      <c r="K94" s="275">
        <f>SUM(H94:J94)</f>
        <v>0</v>
      </c>
      <c r="L94" s="282">
        <f>IF(K94+F97&lt;G94,K94+F97,IF(K94+F97&gt;G94,G94,K94+F97))</f>
        <v>0</v>
      </c>
      <c r="O94" s="3"/>
      <c r="P94" s="3"/>
      <c r="Q94" s="3"/>
      <c r="R94" s="3"/>
      <c r="S94" s="3"/>
      <c r="T94" s="3"/>
      <c r="U94" s="3"/>
      <c r="V94" s="3"/>
    </row>
    <row r="95" spans="1:22" s="90" customFormat="1" ht="39" customHeight="1" x14ac:dyDescent="0.25">
      <c r="A95" s="291"/>
      <c r="C95" s="54"/>
      <c r="D95" s="54"/>
      <c r="E95" s="118" t="str">
        <f>IF(AND(D94="Standort 50%",(E94="Übergangsjahr Standort (70%)")),("In Zelle D103 ist Standort 70% auszuwählen")," ")</f>
        <v xml:space="preserve"> </v>
      </c>
      <c r="F95" s="84"/>
      <c r="G95" s="84"/>
      <c r="H95" s="84"/>
      <c r="I95" s="84"/>
      <c r="J95" s="83"/>
      <c r="K95" s="3"/>
      <c r="L95" s="3"/>
      <c r="M95" s="3"/>
      <c r="N95" s="3"/>
      <c r="O95" s="3"/>
      <c r="P95" s="3"/>
      <c r="Q95" s="3"/>
      <c r="R95" s="3"/>
    </row>
    <row r="96" spans="1:22" ht="41.4" x14ac:dyDescent="0.25">
      <c r="B96" s="359" t="s">
        <v>466</v>
      </c>
      <c r="C96" s="100" t="s">
        <v>467</v>
      </c>
      <c r="D96" s="85" t="s">
        <v>537</v>
      </c>
      <c r="E96" s="86" t="s">
        <v>112</v>
      </c>
      <c r="F96" s="87" t="s">
        <v>88</v>
      </c>
      <c r="G96" s="88"/>
      <c r="H96" s="499"/>
      <c r="I96" s="499"/>
      <c r="J96" s="499"/>
      <c r="K96" s="261"/>
      <c r="L96" s="261"/>
    </row>
    <row r="97" spans="1:10" s="90" customFormat="1" ht="15" customHeight="1" x14ac:dyDescent="0.25">
      <c r="A97" s="291">
        <v>72</v>
      </c>
      <c r="B97" s="223" t="s">
        <v>3</v>
      </c>
      <c r="C97" s="89"/>
      <c r="D97" s="59">
        <f>IF(B97="Nein",0,0.15*G94)</f>
        <v>0</v>
      </c>
      <c r="E97" s="224"/>
      <c r="F97" s="101">
        <f>IF(E97&gt;D97,D97,E97)</f>
        <v>0</v>
      </c>
      <c r="G97" s="88"/>
      <c r="H97" s="499"/>
      <c r="I97" s="499"/>
      <c r="J97" s="499"/>
    </row>
    <row r="98" spans="1:10" s="90" customFormat="1" ht="42" customHeight="1" x14ac:dyDescent="0.25">
      <c r="A98" s="291"/>
    </row>
    <row r="99" spans="1:10" s="90" customFormat="1" ht="45.75" customHeight="1" x14ac:dyDescent="0.25">
      <c r="A99" s="291"/>
      <c r="B99" s="262" t="s">
        <v>107</v>
      </c>
      <c r="C99" s="491" t="s">
        <v>108</v>
      </c>
      <c r="D99" s="489"/>
      <c r="E99" s="489"/>
      <c r="F99" s="489"/>
      <c r="G99" s="490"/>
    </row>
    <row r="100" spans="1:10" s="90" customFormat="1" ht="20.100000000000001" customHeight="1" x14ac:dyDescent="0.25">
      <c r="A100" s="291"/>
      <c r="B100" s="261"/>
      <c r="C100" s="36"/>
      <c r="D100" s="36"/>
      <c r="E100" s="261"/>
      <c r="F100" s="261"/>
      <c r="G100" s="261"/>
      <c r="H100" s="261"/>
    </row>
    <row r="101" spans="1:10" s="90" customFormat="1" ht="102.75" customHeight="1" x14ac:dyDescent="0.25">
      <c r="A101" s="293">
        <v>73</v>
      </c>
      <c r="B101" s="500" t="s">
        <v>201</v>
      </c>
      <c r="C101" s="500"/>
      <c r="D101" s="500"/>
      <c r="E101" s="500"/>
      <c r="F101" s="500"/>
      <c r="G101" s="180" t="s">
        <v>106</v>
      </c>
      <c r="H101" s="79"/>
    </row>
    <row r="102" spans="1:10" s="90" customFormat="1" ht="20.100000000000001" customHeight="1" x14ac:dyDescent="0.25">
      <c r="A102" s="291"/>
      <c r="B102" s="261"/>
      <c r="C102" s="36"/>
      <c r="D102" s="36"/>
      <c r="E102" s="261"/>
      <c r="F102" s="261"/>
      <c r="G102" s="261"/>
      <c r="H102" s="261"/>
    </row>
    <row r="103" spans="1:10" s="90" customFormat="1" ht="15" customHeight="1" x14ac:dyDescent="0.25">
      <c r="A103" s="291">
        <v>74</v>
      </c>
      <c r="B103" s="476" t="s">
        <v>42</v>
      </c>
      <c r="C103" s="476"/>
      <c r="D103" s="476"/>
      <c r="H103" s="306"/>
      <c r="I103" s="306"/>
    </row>
    <row r="104" spans="1:10" s="90" customFormat="1" ht="15" customHeight="1" x14ac:dyDescent="0.25">
      <c r="A104" s="291">
        <v>75</v>
      </c>
      <c r="B104" s="437" t="s">
        <v>317</v>
      </c>
      <c r="C104" s="437"/>
      <c r="D104" s="286">
        <f>SUM((Basiswerte!B14*Grunddaten_Antrag!E28)+(Basiswerte!B15*Grunddaten_Antrag!E29)+(Basiswerte!B16*Grunddaten_Antrag!E30)+(Basiswerte!B17*Grunddaten_Antrag!E31))/12*Grunddaten_Antrag!E34</f>
        <v>0</v>
      </c>
      <c r="I104" s="306"/>
      <c r="J104" s="306"/>
    </row>
    <row r="105" spans="1:10" s="90" customFormat="1" ht="15" customHeight="1" x14ac:dyDescent="0.25">
      <c r="A105" s="291">
        <v>76</v>
      </c>
      <c r="B105" s="437" t="s">
        <v>303</v>
      </c>
      <c r="C105" s="437"/>
      <c r="D105" s="286">
        <f>Grunddaten_Antrag!E33*Grunddaten_Antrag!E34</f>
        <v>0</v>
      </c>
      <c r="I105" s="306"/>
      <c r="J105" s="306"/>
    </row>
    <row r="106" spans="1:10" s="90" customFormat="1" ht="15" customHeight="1" x14ac:dyDescent="0.25">
      <c r="A106" s="291">
        <v>77</v>
      </c>
      <c r="B106" s="476" t="s">
        <v>304</v>
      </c>
      <c r="C106" s="476"/>
      <c r="D106" s="286">
        <f>IF(D104&gt;Grunddaten_Antrag!E33*Grunddaten_Antrag!E34,Grunddaten_Antrag!E33*Grunddaten_Antrag!E34,D104)</f>
        <v>0</v>
      </c>
      <c r="I106" s="306"/>
    </row>
    <row r="107" spans="1:10" s="90" customFormat="1" ht="14.25" customHeight="1" x14ac:dyDescent="0.25">
      <c r="A107" s="291"/>
    </row>
    <row r="108" spans="1:10" s="90" customFormat="1" ht="23.25" customHeight="1" x14ac:dyDescent="0.25">
      <c r="A108" s="291"/>
      <c r="I108" s="306"/>
    </row>
    <row r="109" spans="1:10" s="90" customFormat="1" ht="15" customHeight="1" x14ac:dyDescent="0.25">
      <c r="A109" s="291"/>
      <c r="B109" s="262" t="s">
        <v>109</v>
      </c>
      <c r="C109" s="491" t="s">
        <v>161</v>
      </c>
      <c r="D109" s="489"/>
      <c r="E109" s="490"/>
    </row>
    <row r="110" spans="1:10" s="90" customFormat="1" ht="14.25" customHeight="1" x14ac:dyDescent="0.25">
      <c r="A110" s="291"/>
      <c r="B110" s="91"/>
      <c r="C110" s="92"/>
      <c r="D110" s="92"/>
      <c r="E110" s="92"/>
    </row>
    <row r="111" spans="1:10" s="90" customFormat="1" ht="60.75" customHeight="1" x14ac:dyDescent="0.25">
      <c r="A111" s="291"/>
      <c r="B111" s="146" t="s">
        <v>162</v>
      </c>
      <c r="C111" s="145" t="s">
        <v>222</v>
      </c>
      <c r="D111" s="94" t="s">
        <v>241</v>
      </c>
      <c r="E111" s="147" t="s">
        <v>369</v>
      </c>
    </row>
    <row r="112" spans="1:10" s="90" customFormat="1" ht="15" customHeight="1" x14ac:dyDescent="0.25">
      <c r="A112" s="291">
        <v>78</v>
      </c>
      <c r="B112" s="221" t="s">
        <v>118</v>
      </c>
      <c r="C112" s="222"/>
      <c r="D112" s="99">
        <f>IF(B112='weitere Daten für das Formular'!$A$55,'weitere Daten für das Formular'!$I$55,IF(B112='weitere Daten für das Formular'!$A$56,'weitere Daten für das Formular'!$I$56,IF(B112='weitere Daten für das Formular'!$A$57,'weitere Daten für das Formular'!$I$57,IF(B112='weitere Daten für das Formular'!$A$58,'weitere Daten für das Formular'!$I$58,IF(B112='weitere Daten für das Formular'!$A$59,'weitere Daten für das Formular'!$I$59,IF(B112='weitere Daten für das Formular'!$A$60,'weitere Daten für das Formular'!$I$60,0))))))</f>
        <v>0</v>
      </c>
      <c r="E112" s="99">
        <f>C112*D112</f>
        <v>0</v>
      </c>
    </row>
    <row r="113" spans="1:12" s="90" customFormat="1" ht="15" customHeight="1" x14ac:dyDescent="0.25">
      <c r="A113" s="291"/>
      <c r="B113" s="221" t="s">
        <v>118</v>
      </c>
      <c r="C113" s="222"/>
      <c r="D113" s="99">
        <f>IF(B113='weitere Daten für das Formular'!$A$55,'weitere Daten für das Formular'!$I$55,IF(B113='weitere Daten für das Formular'!$A$56,'weitere Daten für das Formular'!$I$56,IF(B113='weitere Daten für das Formular'!$A$57,'weitere Daten für das Formular'!$I$57,IF(B113='weitere Daten für das Formular'!$A$58,'weitere Daten für das Formular'!$I$58,IF(B113='weitere Daten für das Formular'!$A$59,'weitere Daten für das Formular'!$I$59,IF(B113='weitere Daten für das Formular'!$A$60,'weitere Daten für das Formular'!$I$60,0))))))</f>
        <v>0</v>
      </c>
      <c r="E113" s="99">
        <f t="shared" ref="E113:E117" si="1">C113*D113</f>
        <v>0</v>
      </c>
    </row>
    <row r="114" spans="1:12" s="90" customFormat="1" ht="15" customHeight="1" x14ac:dyDescent="0.25">
      <c r="A114" s="291"/>
      <c r="B114" s="221" t="s">
        <v>118</v>
      </c>
      <c r="C114" s="222"/>
      <c r="D114" s="99">
        <f>IF(B114='weitere Daten für das Formular'!$A$55,'weitere Daten für das Formular'!$I$55,IF(B114='weitere Daten für das Formular'!$A$56,'weitere Daten für das Formular'!$I$56,IF(B114='weitere Daten für das Formular'!$A$57,'weitere Daten für das Formular'!$I$57,IF(B114='weitere Daten für das Formular'!$A$58,'weitere Daten für das Formular'!$I$58,IF(B114='weitere Daten für das Formular'!$A$59,'weitere Daten für das Formular'!$I$59,IF(B114='weitere Daten für das Formular'!$A$60,'weitere Daten für das Formular'!$I$60,0))))))</f>
        <v>0</v>
      </c>
      <c r="E114" s="99">
        <f t="shared" si="1"/>
        <v>0</v>
      </c>
    </row>
    <row r="115" spans="1:12" s="90" customFormat="1" ht="15" customHeight="1" x14ac:dyDescent="0.25">
      <c r="A115" s="291"/>
      <c r="B115" s="221" t="s">
        <v>118</v>
      </c>
      <c r="C115" s="222"/>
      <c r="D115" s="99">
        <f>IF(B115='weitere Daten für das Formular'!$A$55,'weitere Daten für das Formular'!$I$55,IF(B115='weitere Daten für das Formular'!$A$56,'weitere Daten für das Formular'!$I$56,IF(B115='weitere Daten für das Formular'!$A$57,'weitere Daten für das Formular'!$I$57,IF(B115='weitere Daten für das Formular'!$A$58,'weitere Daten für das Formular'!$I$58,IF(B115='weitere Daten für das Formular'!$A$59,'weitere Daten für das Formular'!$I$59,IF(B115='weitere Daten für das Formular'!$A$60,'weitere Daten für das Formular'!$I$60,0))))))</f>
        <v>0</v>
      </c>
      <c r="E115" s="99">
        <f t="shared" si="1"/>
        <v>0</v>
      </c>
      <c r="G115" s="306"/>
    </row>
    <row r="116" spans="1:12" s="90" customFormat="1" ht="15" customHeight="1" x14ac:dyDescent="0.25">
      <c r="A116" s="291"/>
      <c r="B116" s="221" t="s">
        <v>118</v>
      </c>
      <c r="C116" s="222"/>
      <c r="D116" s="99">
        <f>IF(B116='weitere Daten für das Formular'!$A$55,'weitere Daten für das Formular'!$I$55,IF(B116='weitere Daten für das Formular'!$A$56,'weitere Daten für das Formular'!$I$56,IF(B116='weitere Daten für das Formular'!$A$57,'weitere Daten für das Formular'!$I$57,IF(B116='weitere Daten für das Formular'!$A$58,'weitere Daten für das Formular'!$I$58,IF(B116='weitere Daten für das Formular'!$A$59,'weitere Daten für das Formular'!$I$59,IF(B116='weitere Daten für das Formular'!$A$60,'weitere Daten für das Formular'!$I$60,0))))))</f>
        <v>0</v>
      </c>
      <c r="E116" s="99">
        <f t="shared" si="1"/>
        <v>0</v>
      </c>
      <c r="G116" s="306"/>
    </row>
    <row r="117" spans="1:12" s="90" customFormat="1" ht="15" customHeight="1" x14ac:dyDescent="0.25">
      <c r="A117" s="291"/>
      <c r="B117" s="221" t="s">
        <v>118</v>
      </c>
      <c r="C117" s="222"/>
      <c r="D117" s="99">
        <f>IF(B117='weitere Daten für das Formular'!$A$55,'weitere Daten für das Formular'!$I$55,IF(B117='weitere Daten für das Formular'!$A$56,'weitere Daten für das Formular'!$I$56,IF(B117='weitere Daten für das Formular'!$A$57,'weitere Daten für das Formular'!$I$57,IF(B117='weitere Daten für das Formular'!$A$58,'weitere Daten für das Formular'!$I$58,IF(B117='weitere Daten für das Formular'!$A$59,'weitere Daten für das Formular'!$I$59,IF(B117='weitere Daten für das Formular'!$A$60,'weitere Daten für das Formular'!$I$60,0))))))</f>
        <v>0</v>
      </c>
      <c r="E117" s="99">
        <f t="shared" si="1"/>
        <v>0</v>
      </c>
      <c r="G117" s="306"/>
    </row>
    <row r="118" spans="1:12" ht="15" customHeight="1" x14ac:dyDescent="0.25">
      <c r="A118" s="291">
        <v>79</v>
      </c>
      <c r="B118" s="93" t="s">
        <v>166</v>
      </c>
      <c r="C118" s="95"/>
      <c r="D118" s="95"/>
      <c r="E118" s="96">
        <f>SUM(E112:E117)</f>
        <v>0</v>
      </c>
    </row>
    <row r="121" spans="1:12" ht="30.75" customHeight="1" x14ac:dyDescent="0.25">
      <c r="B121" s="262" t="s">
        <v>181</v>
      </c>
      <c r="C121" s="482" t="s">
        <v>534</v>
      </c>
      <c r="D121" s="482"/>
      <c r="E121" s="482"/>
      <c r="F121" s="483"/>
    </row>
    <row r="122" spans="1:12" x14ac:dyDescent="0.25">
      <c r="B122" s="261"/>
      <c r="C122" s="36"/>
      <c r="D122" s="36"/>
      <c r="E122" s="261"/>
      <c r="F122" s="261"/>
      <c r="G122" s="261"/>
      <c r="H122" s="261"/>
      <c r="I122" s="261"/>
      <c r="J122" s="261"/>
      <c r="K122" s="261"/>
      <c r="L122" s="261"/>
    </row>
    <row r="123" spans="1:12" ht="30.75" customHeight="1" x14ac:dyDescent="0.25">
      <c r="A123" s="291">
        <v>80</v>
      </c>
      <c r="B123" s="486" t="s">
        <v>153</v>
      </c>
      <c r="C123" s="487"/>
      <c r="D123" s="487"/>
      <c r="E123" s="488"/>
      <c r="F123" s="307" t="s">
        <v>118</v>
      </c>
    </row>
    <row r="124" spans="1:12" x14ac:dyDescent="0.25">
      <c r="B124" s="261"/>
      <c r="C124" s="36"/>
      <c r="D124" s="36"/>
      <c r="E124" s="261"/>
      <c r="F124" s="261"/>
      <c r="G124" s="261"/>
      <c r="H124" s="261"/>
      <c r="I124" s="261"/>
      <c r="J124" s="261"/>
      <c r="K124" s="261"/>
      <c r="L124" s="261"/>
    </row>
    <row r="125" spans="1:12" ht="45" customHeight="1" x14ac:dyDescent="0.25">
      <c r="B125" s="269"/>
      <c r="C125" s="493" t="s">
        <v>535</v>
      </c>
      <c r="D125" s="493"/>
      <c r="E125" s="280" t="s">
        <v>451</v>
      </c>
      <c r="F125" s="280" t="s">
        <v>532</v>
      </c>
    </row>
    <row r="126" spans="1:12" ht="20.25" customHeight="1" x14ac:dyDescent="0.25">
      <c r="A126" s="291">
        <v>81</v>
      </c>
      <c r="B126" s="269" t="s">
        <v>69</v>
      </c>
      <c r="C126" s="497"/>
      <c r="D126" s="497"/>
      <c r="E126" s="275" t="str">
        <f>IF(F123="Ja",C126*200*10,"0,00")</f>
        <v>0,00</v>
      </c>
      <c r="F126" s="275">
        <f>E126*0.20803</f>
        <v>0</v>
      </c>
    </row>
    <row r="130" spans="1:12" ht="30.75" customHeight="1" x14ac:dyDescent="0.25">
      <c r="B130" s="262" t="s">
        <v>182</v>
      </c>
      <c r="C130" s="149" t="s">
        <v>110</v>
      </c>
      <c r="D130" s="149"/>
      <c r="E130" s="149"/>
      <c r="F130" s="149"/>
      <c r="G130" s="150"/>
      <c r="H130" s="308"/>
    </row>
    <row r="131" spans="1:12" x14ac:dyDescent="0.25">
      <c r="B131" s="261"/>
      <c r="C131" s="36"/>
      <c r="D131" s="36"/>
      <c r="E131" s="261"/>
      <c r="F131" s="261"/>
      <c r="G131" s="261"/>
      <c r="H131" s="261"/>
      <c r="I131" s="261"/>
      <c r="J131" s="261"/>
      <c r="K131" s="261"/>
      <c r="L131" s="261"/>
    </row>
    <row r="132" spans="1:12" ht="27.9" customHeight="1" x14ac:dyDescent="0.25">
      <c r="A132" s="291">
        <v>82</v>
      </c>
      <c r="B132" s="481" t="s">
        <v>468</v>
      </c>
      <c r="C132" s="482"/>
      <c r="D132" s="482"/>
      <c r="E132" s="482"/>
      <c r="F132" s="482"/>
      <c r="G132" s="483"/>
      <c r="H132" s="307" t="s">
        <v>118</v>
      </c>
    </row>
    <row r="133" spans="1:12" ht="27.9" customHeight="1" x14ac:dyDescent="0.25">
      <c r="A133" s="291">
        <v>83</v>
      </c>
      <c r="B133" s="481" t="s">
        <v>223</v>
      </c>
      <c r="C133" s="482"/>
      <c r="D133" s="482"/>
      <c r="E133" s="482"/>
      <c r="F133" s="482"/>
      <c r="G133" s="483"/>
      <c r="H133" s="307" t="s">
        <v>118</v>
      </c>
    </row>
    <row r="134" spans="1:12" ht="27.9" customHeight="1" x14ac:dyDescent="0.25">
      <c r="A134" s="8">
        <v>84</v>
      </c>
      <c r="B134" s="481" t="s">
        <v>387</v>
      </c>
      <c r="C134" s="482"/>
      <c r="D134" s="482"/>
      <c r="E134" s="482"/>
      <c r="F134" s="482"/>
      <c r="G134" s="483"/>
      <c r="H134" s="307" t="s">
        <v>118</v>
      </c>
    </row>
    <row r="135" spans="1:12" ht="27.9" customHeight="1" x14ac:dyDescent="0.25">
      <c r="A135" s="291">
        <v>85</v>
      </c>
      <c r="B135" s="481" t="s">
        <v>365</v>
      </c>
      <c r="C135" s="482"/>
      <c r="D135" s="482"/>
      <c r="E135" s="482"/>
      <c r="F135" s="482"/>
      <c r="G135" s="483"/>
      <c r="H135" s="307" t="s">
        <v>118</v>
      </c>
    </row>
    <row r="136" spans="1:12" ht="27.9" customHeight="1" x14ac:dyDescent="0.25">
      <c r="A136" s="291">
        <v>86</v>
      </c>
      <c r="B136" s="481" t="s">
        <v>275</v>
      </c>
      <c r="C136" s="482"/>
      <c r="D136" s="482"/>
      <c r="E136" s="482"/>
      <c r="F136" s="482"/>
      <c r="G136" s="483"/>
      <c r="H136" s="307" t="s">
        <v>118</v>
      </c>
    </row>
    <row r="137" spans="1:12" ht="27.9" customHeight="1" x14ac:dyDescent="0.25">
      <c r="A137" s="291">
        <v>87</v>
      </c>
      <c r="B137" s="481" t="s">
        <v>276</v>
      </c>
      <c r="C137" s="482"/>
      <c r="D137" s="482"/>
      <c r="E137" s="482"/>
      <c r="F137" s="482"/>
      <c r="G137" s="483"/>
      <c r="H137" s="309" t="s">
        <v>118</v>
      </c>
    </row>
    <row r="138" spans="1:12" ht="51" customHeight="1" x14ac:dyDescent="0.25">
      <c r="B138" s="269"/>
      <c r="C138" s="493" t="s">
        <v>154</v>
      </c>
      <c r="D138" s="493"/>
      <c r="E138" s="280" t="s">
        <v>280</v>
      </c>
      <c r="F138" s="280" t="s">
        <v>532</v>
      </c>
    </row>
    <row r="139" spans="1:12" ht="20.25" customHeight="1" x14ac:dyDescent="0.25">
      <c r="A139" s="291">
        <v>88</v>
      </c>
      <c r="B139" s="269" t="s">
        <v>69</v>
      </c>
      <c r="C139" s="497"/>
      <c r="D139" s="497"/>
      <c r="E139" s="281" t="str">
        <f>IF(OR(H132="Ja",H133="Ja",H134="Ja",H135="Ja",H136="Ja"),C139*'weitere Daten für das Formular'!E73/12*Grunddaten_Antrag!E34,"0,00")</f>
        <v>0,00</v>
      </c>
      <c r="F139" s="287">
        <f>E139*0.20803</f>
        <v>0</v>
      </c>
    </row>
    <row r="140" spans="1:12" ht="36" customHeight="1" x14ac:dyDescent="0.25">
      <c r="A140" s="291">
        <v>89</v>
      </c>
      <c r="B140" s="481" t="s">
        <v>281</v>
      </c>
      <c r="C140" s="482"/>
      <c r="D140" s="482"/>
      <c r="E140" s="286" t="str">
        <f>IF(H136="----------------","0,00",IF(H137="----------------",E139,IF(H137="Erstes Übergangsjahr - 100%",E139,IF(H137="Zweites Übergangsjahr -  75%",E139*0.75,IF(H137="Drittes Übergangsjahr -    50%",E139*0.5,IF(H137="Viertes Übergangsjahr -   25%",E139*0.25))))))</f>
        <v>0,00</v>
      </c>
      <c r="F140" s="287">
        <f>E140*0.20803</f>
        <v>0</v>
      </c>
    </row>
    <row r="141" spans="1:12" ht="20.25" customHeight="1" x14ac:dyDescent="0.25"/>
    <row r="143" spans="1:12" x14ac:dyDescent="0.25">
      <c r="B143" s="288" t="s">
        <v>178</v>
      </c>
      <c r="C143" s="476" t="s">
        <v>180</v>
      </c>
      <c r="D143" s="476"/>
      <c r="E143" s="476"/>
      <c r="F143" s="476"/>
      <c r="G143" s="476"/>
      <c r="H143" s="476"/>
      <c r="I143" s="476"/>
      <c r="J143" s="476"/>
    </row>
    <row r="145" spans="1:12" x14ac:dyDescent="0.25">
      <c r="B145" s="477" t="s">
        <v>367</v>
      </c>
      <c r="C145" s="477"/>
      <c r="D145" s="477"/>
      <c r="E145" s="477"/>
      <c r="F145" s="477"/>
      <c r="G145" s="477"/>
      <c r="H145" s="477"/>
      <c r="I145" s="477"/>
      <c r="J145" s="477"/>
    </row>
    <row r="146" spans="1:12" x14ac:dyDescent="0.25">
      <c r="B146" s="505" t="s">
        <v>177</v>
      </c>
      <c r="C146" s="505"/>
      <c r="D146" s="493" t="s">
        <v>175</v>
      </c>
      <c r="E146" s="493" t="s">
        <v>169</v>
      </c>
      <c r="F146" s="493" t="s">
        <v>176</v>
      </c>
      <c r="G146" s="508" t="s">
        <v>170</v>
      </c>
      <c r="H146" s="508"/>
      <c r="I146" s="493" t="s">
        <v>171</v>
      </c>
      <c r="J146" s="493" t="s">
        <v>172</v>
      </c>
    </row>
    <row r="147" spans="1:12" x14ac:dyDescent="0.25">
      <c r="B147" s="505"/>
      <c r="C147" s="505"/>
      <c r="D147" s="493"/>
      <c r="E147" s="493"/>
      <c r="F147" s="493"/>
      <c r="G147" s="493" t="s">
        <v>173</v>
      </c>
      <c r="H147" s="493" t="s">
        <v>174</v>
      </c>
      <c r="I147" s="493"/>
      <c r="J147" s="493"/>
    </row>
    <row r="148" spans="1:12" ht="19.5" customHeight="1" x14ac:dyDescent="0.25">
      <c r="B148" s="505"/>
      <c r="C148" s="505"/>
      <c r="D148" s="493"/>
      <c r="E148" s="493"/>
      <c r="F148" s="493"/>
      <c r="G148" s="493"/>
      <c r="H148" s="493"/>
      <c r="I148" s="493"/>
      <c r="J148" s="493"/>
    </row>
    <row r="149" spans="1:12" x14ac:dyDescent="0.25">
      <c r="A149" s="291">
        <v>90</v>
      </c>
      <c r="B149" s="507"/>
      <c r="C149" s="507"/>
      <c r="D149" s="310"/>
      <c r="E149" s="310"/>
      <c r="F149" s="311"/>
      <c r="G149" s="312" t="s">
        <v>118</v>
      </c>
      <c r="H149" s="312" t="s">
        <v>118</v>
      </c>
      <c r="I149" s="313" t="str">
        <f>IF(ISERROR(DATEDIF(G149,H149,"M")+1)," ",DATEDIF(G149,H149,"M")+1)</f>
        <v xml:space="preserve"> </v>
      </c>
      <c r="J149" s="314"/>
    </row>
    <row r="150" spans="1:12" ht="14.4" thickBot="1" x14ac:dyDescent="0.3">
      <c r="B150" s="315"/>
      <c r="C150" s="315"/>
      <c r="D150" s="316"/>
      <c r="E150" s="316"/>
      <c r="F150" s="317"/>
      <c r="G150" s="318"/>
      <c r="H150" s="318"/>
      <c r="I150" s="319"/>
      <c r="J150" s="319"/>
    </row>
    <row r="151" spans="1:12" ht="14.4" thickBot="1" x14ac:dyDescent="0.3">
      <c r="B151" s="523" t="s">
        <v>366</v>
      </c>
      <c r="C151" s="524"/>
      <c r="D151" s="524"/>
      <c r="E151" s="525"/>
    </row>
    <row r="152" spans="1:12" ht="41.4" x14ac:dyDescent="0.25">
      <c r="B152" s="360" t="s">
        <v>224</v>
      </c>
      <c r="C152" s="289" t="s">
        <v>112</v>
      </c>
      <c r="D152" s="290" t="s">
        <v>88</v>
      </c>
      <c r="E152" s="318"/>
      <c r="F152" s="318"/>
      <c r="G152" s="319"/>
      <c r="H152" s="319"/>
    </row>
    <row r="153" spans="1:12" x14ac:dyDescent="0.25">
      <c r="A153" s="291">
        <v>91</v>
      </c>
      <c r="B153" s="223" t="s">
        <v>3</v>
      </c>
      <c r="C153" s="224"/>
      <c r="D153" s="275">
        <f>IF(C153&gt;10000,10000,C153)</f>
        <v>0</v>
      </c>
      <c r="E153" s="320"/>
      <c r="F153" s="318"/>
      <c r="G153" s="319"/>
      <c r="H153" s="319"/>
    </row>
    <row r="154" spans="1:12" x14ac:dyDescent="0.25">
      <c r="B154" s="315"/>
      <c r="C154" s="315"/>
      <c r="D154" s="316"/>
      <c r="E154" s="316"/>
      <c r="F154" s="317"/>
      <c r="G154" s="318"/>
      <c r="H154" s="318"/>
      <c r="I154" s="319"/>
      <c r="J154" s="319"/>
    </row>
    <row r="155" spans="1:12" x14ac:dyDescent="0.25">
      <c r="B155" s="315"/>
      <c r="C155" s="315"/>
      <c r="D155" s="316"/>
      <c r="E155" s="316"/>
      <c r="F155" s="317"/>
      <c r="G155" s="318"/>
      <c r="H155" s="318"/>
      <c r="I155" s="319"/>
      <c r="J155" s="319"/>
    </row>
    <row r="157" spans="1:12" ht="34.5" customHeight="1" x14ac:dyDescent="0.25">
      <c r="B157" s="97" t="s">
        <v>183</v>
      </c>
      <c r="C157" s="521" t="s">
        <v>388</v>
      </c>
      <c r="D157" s="521"/>
      <c r="E157" s="522"/>
    </row>
    <row r="158" spans="1:12" x14ac:dyDescent="0.25">
      <c r="B158" s="261"/>
      <c r="C158" s="36"/>
      <c r="D158" s="36"/>
      <c r="E158" s="261"/>
      <c r="F158" s="261"/>
      <c r="G158" s="261"/>
      <c r="H158" s="261"/>
      <c r="I158" s="261"/>
      <c r="J158" s="261"/>
      <c r="K158" s="261"/>
      <c r="L158" s="261"/>
    </row>
    <row r="159" spans="1:12" ht="20.25" customHeight="1" x14ac:dyDescent="0.25">
      <c r="A159" s="291">
        <v>92</v>
      </c>
      <c r="B159" s="478" t="s">
        <v>461</v>
      </c>
      <c r="C159" s="479"/>
      <c r="D159" s="480"/>
      <c r="E159" s="268">
        <f>F79</f>
        <v>0</v>
      </c>
    </row>
    <row r="160" spans="1:12" ht="20.25" customHeight="1" x14ac:dyDescent="0.25">
      <c r="A160" s="291">
        <v>93</v>
      </c>
      <c r="B160" s="478" t="s">
        <v>462</v>
      </c>
      <c r="C160" s="479"/>
      <c r="D160" s="480"/>
      <c r="E160" s="268">
        <f>J85</f>
        <v>0</v>
      </c>
    </row>
    <row r="161" spans="1:5" ht="20.25" customHeight="1" x14ac:dyDescent="0.25">
      <c r="A161" s="291">
        <v>94</v>
      </c>
      <c r="B161" s="478" t="s">
        <v>460</v>
      </c>
      <c r="C161" s="479"/>
      <c r="D161" s="480"/>
      <c r="E161" s="268">
        <f>L94</f>
        <v>0</v>
      </c>
    </row>
    <row r="162" spans="1:5" ht="20.25" customHeight="1" x14ac:dyDescent="0.25">
      <c r="A162" s="291">
        <v>95</v>
      </c>
      <c r="B162" s="478" t="s">
        <v>288</v>
      </c>
      <c r="C162" s="479"/>
      <c r="D162" s="480"/>
      <c r="E162" s="268">
        <f>J86</f>
        <v>0</v>
      </c>
    </row>
    <row r="163" spans="1:5" ht="20.25" customHeight="1" x14ac:dyDescent="0.25">
      <c r="A163" s="291">
        <v>96</v>
      </c>
      <c r="B163" s="478" t="s">
        <v>463</v>
      </c>
      <c r="C163" s="479"/>
      <c r="D163" s="480"/>
      <c r="E163" s="268">
        <f>J87</f>
        <v>0</v>
      </c>
    </row>
    <row r="164" spans="1:5" ht="20.25" customHeight="1" x14ac:dyDescent="0.25">
      <c r="A164" s="291">
        <v>97</v>
      </c>
      <c r="B164" s="478" t="s">
        <v>464</v>
      </c>
      <c r="C164" s="479"/>
      <c r="D164" s="480"/>
      <c r="E164" s="268">
        <f>J88</f>
        <v>0</v>
      </c>
    </row>
    <row r="165" spans="1:5" ht="20.25" customHeight="1" x14ac:dyDescent="0.25">
      <c r="A165" s="291">
        <v>98</v>
      </c>
      <c r="B165" s="478" t="s">
        <v>43</v>
      </c>
      <c r="C165" s="479"/>
      <c r="D165" s="480"/>
      <c r="E165" s="268">
        <f>D106</f>
        <v>0</v>
      </c>
    </row>
    <row r="166" spans="1:5" ht="20.25" customHeight="1" x14ac:dyDescent="0.25">
      <c r="A166" s="291">
        <v>99</v>
      </c>
      <c r="B166" s="478" t="s">
        <v>161</v>
      </c>
      <c r="C166" s="479"/>
      <c r="D166" s="480"/>
      <c r="E166" s="268">
        <f>E118</f>
        <v>0</v>
      </c>
    </row>
    <row r="167" spans="1:5" ht="20.25" customHeight="1" x14ac:dyDescent="0.25">
      <c r="A167" s="291">
        <v>100</v>
      </c>
      <c r="B167" s="478" t="s">
        <v>533</v>
      </c>
      <c r="C167" s="479"/>
      <c r="D167" s="480"/>
      <c r="E167" s="268">
        <f>E126+F126</f>
        <v>0</v>
      </c>
    </row>
    <row r="168" spans="1:5" ht="20.25" customHeight="1" x14ac:dyDescent="0.25">
      <c r="A168" s="291">
        <v>101</v>
      </c>
      <c r="B168" s="478" t="s">
        <v>225</v>
      </c>
      <c r="C168" s="479"/>
      <c r="D168" s="480"/>
      <c r="E168" s="268">
        <f>IF(H136="Ja",E140+F140,E139+F139)</f>
        <v>0</v>
      </c>
    </row>
    <row r="169" spans="1:5" ht="20.25" customHeight="1" x14ac:dyDescent="0.25">
      <c r="A169" s="291">
        <v>102</v>
      </c>
      <c r="B169" s="478" t="s">
        <v>469</v>
      </c>
      <c r="C169" s="479"/>
      <c r="D169" s="480"/>
      <c r="E169" s="326" t="str">
        <f>'MZ und FKZ'!C70</f>
        <v>0,00 €</v>
      </c>
    </row>
    <row r="170" spans="1:5" ht="20.25" customHeight="1" x14ac:dyDescent="0.25">
      <c r="A170" s="291">
        <v>103</v>
      </c>
      <c r="B170" s="478" t="s">
        <v>226</v>
      </c>
      <c r="C170" s="479"/>
      <c r="D170" s="480"/>
      <c r="E170" s="268">
        <f>D153+F149</f>
        <v>0</v>
      </c>
    </row>
    <row r="171" spans="1:5" ht="21" customHeight="1" x14ac:dyDescent="0.25">
      <c r="A171" s="291">
        <v>104</v>
      </c>
      <c r="B171" s="478" t="s">
        <v>305</v>
      </c>
      <c r="C171" s="479"/>
      <c r="D171" s="480"/>
      <c r="E171" s="268">
        <f>SUM(E159:E170)</f>
        <v>0</v>
      </c>
    </row>
    <row r="172" spans="1:5" x14ac:dyDescent="0.25">
      <c r="E172" s="321"/>
    </row>
    <row r="173" spans="1:5" x14ac:dyDescent="0.25">
      <c r="D173" s="321"/>
    </row>
    <row r="174" spans="1:5" x14ac:dyDescent="0.25">
      <c r="D174" s="321"/>
    </row>
    <row r="175" spans="1:5" x14ac:dyDescent="0.25">
      <c r="D175" s="321"/>
    </row>
    <row r="176" spans="1:5" x14ac:dyDescent="0.25">
      <c r="D176" s="321"/>
    </row>
    <row r="177" spans="4:4" x14ac:dyDescent="0.25">
      <c r="D177" s="321"/>
    </row>
    <row r="178" spans="4:4" x14ac:dyDescent="0.25">
      <c r="D178" s="321"/>
    </row>
    <row r="179" spans="4:4" x14ac:dyDescent="0.25">
      <c r="D179" s="321"/>
    </row>
  </sheetData>
  <sheetProtection password="9120" sheet="1" objects="1" scenarios="1"/>
  <mergeCells count="88">
    <mergeCell ref="C138:D138"/>
    <mergeCell ref="C139:D139"/>
    <mergeCell ref="B160:D160"/>
    <mergeCell ref="B159:D159"/>
    <mergeCell ref="C143:J143"/>
    <mergeCell ref="G147:G148"/>
    <mergeCell ref="B146:C148"/>
    <mergeCell ref="D146:D148"/>
    <mergeCell ref="E146:E148"/>
    <mergeCell ref="F146:F148"/>
    <mergeCell ref="C157:E157"/>
    <mergeCell ref="H147:H148"/>
    <mergeCell ref="B151:E151"/>
    <mergeCell ref="B24:G24"/>
    <mergeCell ref="B26:G26"/>
    <mergeCell ref="C74:F74"/>
    <mergeCell ref="C22:G22"/>
    <mergeCell ref="C29:D29"/>
    <mergeCell ref="B70:H70"/>
    <mergeCell ref="B75:F75"/>
    <mergeCell ref="C64:H64"/>
    <mergeCell ref="B61:G61"/>
    <mergeCell ref="B66:G66"/>
    <mergeCell ref="B59:F59"/>
    <mergeCell ref="B137:G137"/>
    <mergeCell ref="B140:D140"/>
    <mergeCell ref="B171:D171"/>
    <mergeCell ref="B165:D165"/>
    <mergeCell ref="B162:D162"/>
    <mergeCell ref="B161:D161"/>
    <mergeCell ref="B167:D167"/>
    <mergeCell ref="B168:D168"/>
    <mergeCell ref="B163:D163"/>
    <mergeCell ref="B164:D164"/>
    <mergeCell ref="B170:D170"/>
    <mergeCell ref="B149:C149"/>
    <mergeCell ref="B145:J145"/>
    <mergeCell ref="G146:H146"/>
    <mergeCell ref="I146:I148"/>
    <mergeCell ref="J146:J148"/>
    <mergeCell ref="B10:D10"/>
    <mergeCell ref="B11:K11"/>
    <mergeCell ref="B68:G68"/>
    <mergeCell ref="C99:G99"/>
    <mergeCell ref="C14:G14"/>
    <mergeCell ref="B17:E17"/>
    <mergeCell ref="B13:G13"/>
    <mergeCell ref="B23:G23"/>
    <mergeCell ref="B27:G27"/>
    <mergeCell ref="B32:G32"/>
    <mergeCell ref="B60:H60"/>
    <mergeCell ref="B20:E20"/>
    <mergeCell ref="B31:G31"/>
    <mergeCell ref="B36:H36"/>
    <mergeCell ref="B19:E19"/>
    <mergeCell ref="B69:G69"/>
    <mergeCell ref="M78:S78"/>
    <mergeCell ref="B79:C79"/>
    <mergeCell ref="B67:G67"/>
    <mergeCell ref="B169:D169"/>
    <mergeCell ref="B133:G133"/>
    <mergeCell ref="C126:D126"/>
    <mergeCell ref="M81:S81"/>
    <mergeCell ref="C125:D125"/>
    <mergeCell ref="H96:J97"/>
    <mergeCell ref="B101:F101"/>
    <mergeCell ref="B103:D103"/>
    <mergeCell ref="B104:C104"/>
    <mergeCell ref="B105:C105"/>
    <mergeCell ref="B106:C106"/>
    <mergeCell ref="B136:G136"/>
    <mergeCell ref="B134:G134"/>
    <mergeCell ref="B12:I12"/>
    <mergeCell ref="C6:G6"/>
    <mergeCell ref="C7:G7"/>
    <mergeCell ref="C8:G8"/>
    <mergeCell ref="B166:D166"/>
    <mergeCell ref="B132:G132"/>
    <mergeCell ref="B77:E77"/>
    <mergeCell ref="B83:J83"/>
    <mergeCell ref="B135:G135"/>
    <mergeCell ref="B123:E123"/>
    <mergeCell ref="C82:J82"/>
    <mergeCell ref="C109:E109"/>
    <mergeCell ref="C121:F121"/>
    <mergeCell ref="B18:E18"/>
    <mergeCell ref="B16:E16"/>
    <mergeCell ref="B76:E76"/>
  </mergeCells>
  <phoneticPr fontId="7" type="noConversion"/>
  <conditionalFormatting sqref="H58">
    <cfRule type="expression" dxfId="49" priority="122" stopIfTrue="1">
      <formula>$C$21="Ja"</formula>
    </cfRule>
  </conditionalFormatting>
  <conditionalFormatting sqref="B38:H59">
    <cfRule type="expression" dxfId="48" priority="58">
      <formula>$B$29="Nein"</formula>
    </cfRule>
  </conditionalFormatting>
  <conditionalFormatting sqref="G38:G58">
    <cfRule type="expression" dxfId="47" priority="57">
      <formula>$B$34="Variante 1 Eintrag U3-Kinder"</formula>
    </cfRule>
  </conditionalFormatting>
  <conditionalFormatting sqref="F38:F58">
    <cfRule type="expression" dxfId="46" priority="56">
      <formula>$B$34="Variante 2 Eintrag Ü3-Kinder"</formula>
    </cfRule>
  </conditionalFormatting>
  <conditionalFormatting sqref="C153:D153">
    <cfRule type="expression" dxfId="45" priority="55">
      <formula>$B$153="Nein"</formula>
    </cfRule>
  </conditionalFormatting>
  <conditionalFormatting sqref="C139:D139">
    <cfRule type="expression" dxfId="44" priority="54">
      <formula>(AND($H$133= "Nein",$H$134="Nein"))</formula>
    </cfRule>
  </conditionalFormatting>
  <conditionalFormatting sqref="C112:C117">
    <cfRule type="cellIs" priority="53" operator="between">
      <formula>1</formula>
      <formula>12</formula>
    </cfRule>
  </conditionalFormatting>
  <conditionalFormatting sqref="F139:F140 C126:D126">
    <cfRule type="expression" dxfId="43" priority="51">
      <formula>$F$123="Nein"</formula>
    </cfRule>
  </conditionalFormatting>
  <conditionalFormatting sqref="H67">
    <cfRule type="expression" dxfId="42" priority="50">
      <formula>$F$19&lt;$F$17*5/10.5/2</formula>
    </cfRule>
  </conditionalFormatting>
  <conditionalFormatting sqref="F94:L94">
    <cfRule type="expression" dxfId="41" priority="46">
      <formula>AND(D94="Standort 50%",E94="Übergangsjahr Standort (70%)")</formula>
    </cfRule>
  </conditionalFormatting>
  <conditionalFormatting sqref="G94">
    <cfRule type="expression" dxfId="40" priority="45">
      <formula>AND(D94="Standort 50%",E94="Übergangsjahr Standort (70%)")</formula>
    </cfRule>
  </conditionalFormatting>
  <conditionalFormatting sqref="H94:J94">
    <cfRule type="expression" dxfId="39" priority="44">
      <formula>AND(D94="Standort 50%",E94="Übergangsjahr Standort (70%)")</formula>
    </cfRule>
  </conditionalFormatting>
  <conditionalFormatting sqref="I94">
    <cfRule type="expression" dxfId="38" priority="43">
      <formula>AND(D94="Standort 50%",E94="Übergangsjahr Standort (70%)")</formula>
    </cfRule>
  </conditionalFormatting>
  <conditionalFormatting sqref="J94">
    <cfRule type="expression" dxfId="37" priority="42">
      <formula>AND(D94="Standort 50%",E94="Übergangsjahr Standort (70%)")</formula>
    </cfRule>
  </conditionalFormatting>
  <conditionalFormatting sqref="K94">
    <cfRule type="expression" dxfId="36" priority="41">
      <formula>AND(D94="Standort 50%",E94="Übergangsjahr Standort (70%)")</formula>
    </cfRule>
  </conditionalFormatting>
  <conditionalFormatting sqref="L94">
    <cfRule type="expression" dxfId="35" priority="40">
      <formula>AND(D94="Standort 50%",E94="Übergangsjahr Standort (70%)")</formula>
    </cfRule>
  </conditionalFormatting>
  <conditionalFormatting sqref="E95">
    <cfRule type="expression" dxfId="34" priority="39">
      <formula>AND(D94="Standort 50%",E94="Übergangsjahr Standort (70%)")</formula>
    </cfRule>
  </conditionalFormatting>
  <conditionalFormatting sqref="G90">
    <cfRule type="expression" dxfId="33" priority="8">
      <formula>(G89+I94&lt;=0.2*(E89+G94))</formula>
    </cfRule>
    <cfRule type="expression" dxfId="32" priority="35">
      <formula>(G89+I94&gt;0.2*(E89+G94))</formula>
    </cfRule>
  </conditionalFormatting>
  <conditionalFormatting sqref="E140">
    <cfRule type="expression" dxfId="31" priority="20">
      <formula>H135="Ja"</formula>
    </cfRule>
    <cfRule type="expression" dxfId="30" priority="23">
      <formula>H134="Ja"</formula>
    </cfRule>
    <cfRule type="expression" dxfId="29" priority="26">
      <formula>H133="Ja"</formula>
    </cfRule>
    <cfRule type="expression" dxfId="28" priority="30">
      <formula>$F$123="Nein"</formula>
    </cfRule>
  </conditionalFormatting>
  <conditionalFormatting sqref="E140:F140">
    <cfRule type="expression" dxfId="27" priority="3">
      <formula>$H$132="Ja"</formula>
    </cfRule>
    <cfRule type="expression" dxfId="26" priority="28">
      <formula>K133="Ja"</formula>
    </cfRule>
    <cfRule type="expression" dxfId="25" priority="29">
      <formula>K133="Ja"</formula>
    </cfRule>
  </conditionalFormatting>
  <conditionalFormatting sqref="F140">
    <cfRule type="expression" dxfId="24" priority="19">
      <formula>H135="Ja"</formula>
    </cfRule>
    <cfRule type="expression" dxfId="23" priority="22">
      <formula>H134="Ja"</formula>
    </cfRule>
    <cfRule type="expression" dxfId="22" priority="25">
      <formula>H133="Ja"</formula>
    </cfRule>
  </conditionalFormatting>
  <conditionalFormatting sqref="H136">
    <cfRule type="expression" dxfId="21" priority="16">
      <formula>$H$135="Ja"</formula>
    </cfRule>
    <cfRule type="expression" dxfId="20" priority="17">
      <formula>$H$134="Ja"</formula>
    </cfRule>
    <cfRule type="expression" dxfId="19" priority="18">
      <formula>$H$133="Ja"</formula>
    </cfRule>
  </conditionalFormatting>
  <conditionalFormatting sqref="H137">
    <cfRule type="expression" dxfId="18" priority="13">
      <formula>$H$135="Ja"</formula>
    </cfRule>
    <cfRule type="expression" dxfId="17" priority="14">
      <formula>$H$134="Ja"</formula>
    </cfRule>
    <cfRule type="expression" dxfId="16" priority="15">
      <formula>$H$133="Ja"</formula>
    </cfRule>
  </conditionalFormatting>
  <conditionalFormatting sqref="H133">
    <cfRule type="expression" dxfId="15" priority="12">
      <formula>$H$136="Ja"</formula>
    </cfRule>
  </conditionalFormatting>
  <conditionalFormatting sqref="H134">
    <cfRule type="expression" dxfId="14" priority="11">
      <formula>$H$136="Ja"</formula>
    </cfRule>
  </conditionalFormatting>
  <conditionalFormatting sqref="H135">
    <cfRule type="expression" dxfId="13" priority="10">
      <formula>$H$136="Ja"</formula>
    </cfRule>
  </conditionalFormatting>
  <conditionalFormatting sqref="F90">
    <cfRule type="expression" dxfId="12" priority="126">
      <formula>(F89+H94&lt;=H69*1.1)</formula>
    </cfRule>
    <cfRule type="expression" dxfId="11" priority="127">
      <formula>(F89+H94&gt;H69*1.1)</formula>
    </cfRule>
  </conditionalFormatting>
  <conditionalFormatting sqref="H132">
    <cfRule type="expression" dxfId="10" priority="5">
      <formula>$H$136="Ja"</formula>
    </cfRule>
  </conditionalFormatting>
  <conditionalFormatting sqref="H136:H137">
    <cfRule type="expression" dxfId="9" priority="4">
      <formula>$H$132="Ja"</formula>
    </cfRule>
  </conditionalFormatting>
  <dataValidations count="10">
    <dataValidation operator="equal" allowBlank="1" showErrorMessage="1" promptTitle="BayKiBiG-Förderung" sqref="T64" xr:uid="{00000000-0002-0000-0200-000000000000}">
      <formula1>0</formula1>
      <formula2>0</formula2>
    </dataValidation>
    <dataValidation type="whole" allowBlank="1" showInputMessage="1" showErrorMessage="1" sqref="C38:C58" xr:uid="{00000000-0002-0000-0200-000001000000}">
      <formula1>1</formula1>
      <formula2>12</formula2>
    </dataValidation>
    <dataValidation type="list" operator="equal" allowBlank="1" sqref="D38:D58" xr:uid="{00000000-0002-0000-0200-000002000000}">
      <formula1>"-----,&gt;1-2 Std,&gt;2-3 Std,&gt;3-4 Std,&gt;4-5 Std,&gt;5-6 Std,&gt;6-7 Std,&gt;7-8 Std,&gt;8-9 Std,&gt;9 Std,"</formula1>
    </dataValidation>
    <dataValidation type="custom" allowBlank="1" showInputMessage="1" showErrorMessage="1" sqref="I66:I67" xr:uid="{00000000-0002-0000-0200-000003000000}">
      <formula1>"H75=&lt;0"</formula1>
    </dataValidation>
    <dataValidation type="list" operator="equal" allowBlank="1" sqref="H150" xr:uid="{00000000-0002-0000-0200-000004000000}">
      <formula1>"'------------,31 Januar 2017,28 Februar 2017,31 März 2017,30 April 2017,31 Mai 2017,30 Juni 2017,31 Juli 2017,31 August 2017,30 September 2017,31 Oktober 2017,30 November 2017,31 Dezember 2017"</formula1>
    </dataValidation>
    <dataValidation type="list" operator="equal" allowBlank="1" sqref="G150" xr:uid="{00000000-0002-0000-0200-000005000000}">
      <formula1>"'------------,Januar 2017,Februar 2017,März 2017,April 2017,Mai 2017,Juni 2017,Juli 2017,August 2017,September 2017,Oktober 2017,November 2017,Dezember 2017"</formula1>
    </dataValidation>
    <dataValidation operator="equal" allowBlank="1" showErrorMessage="1" sqref="D149:E150 D154:E155" xr:uid="{00000000-0002-0000-0200-000006000000}"/>
    <dataValidation type="whole" errorStyle="information" allowBlank="1" showInputMessage="1" showErrorMessage="1" error="Bitte nur Zahlen zwischen 1 und 12 eintragen." sqref="C112:C117" xr:uid="{00000000-0002-0000-0200-000007000000}">
      <formula1>1</formula1>
      <formula2>12</formula2>
    </dataValidation>
    <dataValidation type="custom" errorStyle="information" allowBlank="1" showInputMessage="1" showErrorMessage="1" error="Keine Förderung nach MFF möglich, Anstellungsschlüssel 1:10,5 nicht eingehalten" sqref="F18" xr:uid="{00000000-0002-0000-0200-000008000000}">
      <formula1>F18&gt;F17*5/10.5</formula1>
    </dataValidation>
    <dataValidation type="custom" allowBlank="1" showInputMessage="1" showErrorMessage="1" error="zu viel Personalkosten für NN-Kräfte angesetzt" sqref="L76:L77" xr:uid="{00000000-0002-0000-0200-000009000000}">
      <formula1>(H85:H88+J94)&gt;#REF!</formula1>
    </dataValidation>
  </dataValidations>
  <pageMargins left="0.70866141732283472" right="0.70866141732283472" top="0.98425196850393704" bottom="0.59055118110236227" header="0.31496062992125984" footer="0.31496062992125984"/>
  <pageSetup paperSize="9" scale="40" fitToHeight="4" orientation="landscape" r:id="rId1"/>
  <headerFooter>
    <oddHeader>&amp;R&amp;G</oddHeader>
    <oddFooter>&amp;LStand: 12.01.2021&amp;CMFF AZ Folgeantrag BWZ 2021
&amp;A
&amp;P&amp;R&amp;G</oddFooter>
  </headerFooter>
  <rowBreaks count="3" manualBreakCount="3">
    <brk id="61" min="1" max="11" man="1"/>
    <brk id="97" min="1" max="11" man="1"/>
    <brk id="140" min="1" max="11"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679" r:id="rId5" name="Check Box 631">
              <controlPr defaultSize="0" autoFill="0" autoLine="0" autoPict="0">
                <anchor moveWithCells="1">
                  <from>
                    <xdr:col>5</xdr:col>
                    <xdr:colOff>922020</xdr:colOff>
                    <xdr:row>75</xdr:row>
                    <xdr:rowOff>0</xdr:rowOff>
                  </from>
                  <to>
                    <xdr:col>5</xdr:col>
                    <xdr:colOff>1211580</xdr:colOff>
                    <xdr:row>75</xdr:row>
                    <xdr:rowOff>342900</xdr:rowOff>
                  </to>
                </anchor>
              </controlPr>
            </control>
          </mc:Choice>
        </mc:AlternateContent>
        <mc:AlternateContent xmlns:mc="http://schemas.openxmlformats.org/markup-compatibility/2006">
          <mc:Choice Requires="x14">
            <control shapeId="2680" r:id="rId6" name="Check Box 632">
              <controlPr defaultSize="0" autoFill="0" autoLine="0" autoPict="0">
                <anchor moveWithCells="1">
                  <from>
                    <xdr:col>5</xdr:col>
                    <xdr:colOff>922020</xdr:colOff>
                    <xdr:row>76</xdr:row>
                    <xdr:rowOff>0</xdr:rowOff>
                  </from>
                  <to>
                    <xdr:col>5</xdr:col>
                    <xdr:colOff>1211580</xdr:colOff>
                    <xdr:row>76</xdr:row>
                    <xdr:rowOff>342900</xdr:rowOff>
                  </to>
                </anchor>
              </controlPr>
            </control>
          </mc:Choice>
        </mc:AlternateContent>
        <mc:AlternateContent xmlns:mc="http://schemas.openxmlformats.org/markup-compatibility/2006">
          <mc:Choice Requires="x14">
            <control shapeId="2682" r:id="rId7" name="Check Box 634">
              <controlPr defaultSize="0" autoFill="0" autoLine="0" autoPict="0">
                <anchor moveWithCells="1">
                  <from>
                    <xdr:col>6</xdr:col>
                    <xdr:colOff>922020</xdr:colOff>
                    <xdr:row>99</xdr:row>
                    <xdr:rowOff>220980</xdr:rowOff>
                  </from>
                  <to>
                    <xdr:col>6</xdr:col>
                    <xdr:colOff>1211580</xdr:colOff>
                    <xdr:row>100</xdr:row>
                    <xdr:rowOff>312420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 id="{ED9BA751-ABEF-4FEB-BDF4-533E0DEE1CEE}">
            <xm:f>'weitere Daten für das Formular'!L6&gt;=0</xm:f>
            <x14:dxf>
              <fill>
                <patternFill>
                  <bgColor rgb="FF92D050"/>
                </patternFill>
              </fill>
            </x14:dxf>
          </x14:cfRule>
          <x14:cfRule type="expression" priority="33" id="{268A68B8-0957-4C87-AC8F-1B4BE051FCBC}">
            <xm:f>'weitere Daten für das Formular'!L6&lt;0</xm:f>
            <x14:dxf>
              <fill>
                <patternFill>
                  <bgColor rgb="FFFFC000"/>
                </patternFill>
              </fill>
            </x14:dxf>
          </x14:cfRule>
          <xm:sqref>H90</xm:sqref>
        </x14:conditionalFormatting>
        <x14:conditionalFormatting xmlns:xm="http://schemas.microsoft.com/office/excel/2006/main">
          <x14:cfRule type="expression" priority="2" id="{ECCF3A96-155C-46F5-9BE1-D1DEED567351}">
            <xm:f>Grunddaten_Antrag!$E$66="Nein"</xm:f>
            <x14:dxf>
              <fill>
                <patternFill>
                  <bgColor theme="1"/>
                </patternFill>
              </fill>
            </x14:dxf>
          </x14:cfRule>
          <x14:cfRule type="expression" priority="1" id="{2098475C-75BC-47EF-A8E6-F788CE1E2BBB}">
            <xm:f>Grunddaten_Antrag!$E$66="----------------"</xm:f>
            <x14:dxf>
              <fill>
                <patternFill>
                  <bgColor theme="1"/>
                </patternFill>
              </fill>
            </x14:dxf>
          </x14:cfRule>
          <xm:sqref>E94</xm:sqref>
        </x14:conditionalFormatting>
      </x14:conditionalFormattings>
    </ext>
    <ext xmlns:x14="http://schemas.microsoft.com/office/spreadsheetml/2009/9/main" uri="{CCE6A557-97BC-4b89-ADB6-D9C93CAAB3DF}">
      <x14:dataValidations xmlns:xm="http://schemas.microsoft.com/office/excel/2006/main" count="12">
        <x14:dataValidation type="list" operator="equal" allowBlank="1" xr:uid="{00000000-0002-0000-0200-00000A000000}">
          <x14:formula1>
            <xm:f>'weitere Daten für das Formular'!$E$79:$E$91</xm:f>
          </x14:formula1>
          <xm:sqref>G149</xm:sqref>
        </x14:dataValidation>
        <x14:dataValidation type="list" operator="equal" allowBlank="1" xr:uid="{00000000-0002-0000-0200-00000B000000}">
          <x14:formula1>
            <xm:f>'weitere Daten für das Formular'!$F$79:$F$91</xm:f>
          </x14:formula1>
          <xm:sqref>H149</xm:sqref>
        </x14:dataValidation>
        <x14:dataValidation type="list" allowBlank="1" showInputMessage="1" showErrorMessage="1" xr:uid="{00000000-0002-0000-0200-00000C000000}">
          <x14:formula1>
            <xm:f>'weitere Daten für das Formular'!$A$3:$A$5</xm:f>
          </x14:formula1>
          <xm:sqref>B29 H124</xm:sqref>
        </x14:dataValidation>
        <x14:dataValidation type="list" allowBlank="1" showInputMessage="1" showErrorMessage="1" xr:uid="{00000000-0002-0000-0200-00000D000000}">
          <x14:formula1>
            <xm:f>'weitere Daten für das Formular'!$C$3:$C$5</xm:f>
          </x14:formula1>
          <xm:sqref>B34</xm:sqref>
        </x14:dataValidation>
        <x14:dataValidation type="list" allowBlank="1" showInputMessage="1" showErrorMessage="1" xr:uid="{00000000-0002-0000-0200-00000E000000}">
          <x14:formula1>
            <xm:f>'weitere Daten für das Formular'!$A$4:$A$5</xm:f>
          </x14:formula1>
          <xm:sqref>B85:B88 B94 B97 B153</xm:sqref>
        </x14:dataValidation>
        <x14:dataValidation type="list" allowBlank="1" showInputMessage="1" showErrorMessage="1" xr:uid="{00000000-0002-0000-0200-00000F000000}">
          <x14:formula1>
            <xm:f>'weitere Daten für das Formular'!$J$39:$J$42</xm:f>
          </x14:formula1>
          <xm:sqref>D94</xm:sqref>
        </x14:dataValidation>
        <x14:dataValidation type="list" allowBlank="1" showInputMessage="1" showErrorMessage="1" xr:uid="{00000000-0002-0000-0200-000010000000}">
          <x14:formula1>
            <xm:f>'weitere Daten für das Formular'!$J$44:$J$49</xm:f>
          </x14:formula1>
          <xm:sqref>E94</xm:sqref>
        </x14:dataValidation>
        <x14:dataValidation type="list" allowBlank="1" showInputMessage="1" showErrorMessage="1" xr:uid="{00000000-0002-0000-0200-000011000000}">
          <x14:formula1>
            <xm:f>'weitere Daten für das Formular'!$J$44:$J$48</xm:f>
          </x14:formula1>
          <xm:sqref>H137</xm:sqref>
        </x14:dataValidation>
        <x14:dataValidation type="list" allowBlank="1" showInputMessage="1" showErrorMessage="1" xr:uid="{00000000-0002-0000-0200-000012000000}">
          <x14:formula1>
            <xm:f>'weitere Daten für das Formular'!$A$3:$A$4</xm:f>
          </x14:formula1>
          <xm:sqref>H132:H136 F123</xm:sqref>
        </x14:dataValidation>
        <x14:dataValidation type="list" allowBlank="1" showInputMessage="1" showErrorMessage="1" xr:uid="{00000000-0002-0000-0200-000013000000}">
          <x14:formula1>
            <xm:f>'weitere Daten für das Formular'!$K$54:$K$60</xm:f>
          </x14:formula1>
          <xm:sqref>B112:B117</xm:sqref>
        </x14:dataValidation>
        <x14:dataValidation type="list" operator="equal" allowBlank="1" xr:uid="{00000000-0002-0000-0200-000014000000}">
          <x14:formula1>
            <xm:f>'weitere Daten für das Formular'!$H$3:$H$5</xm:f>
          </x14:formula1>
          <xm:sqref>F38:F58</xm:sqref>
        </x14:dataValidation>
        <x14:dataValidation type="list" allowBlank="1" showInputMessage="1" showErrorMessage="1" xr:uid="{00000000-0002-0000-0200-000015000000}">
          <x14:formula1>
            <xm:f>'weitere Daten für das Formular'!$F$3:$F$7</xm:f>
          </x14:formula1>
          <xm:sqref>G38:G58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2:H78"/>
  <sheetViews>
    <sheetView zoomScale="90" zoomScaleNormal="90" workbookViewId="0">
      <selection activeCell="B3" sqref="B3:F3"/>
    </sheetView>
  </sheetViews>
  <sheetFormatPr baseColWidth="10" defaultColWidth="11.44140625" defaultRowHeight="13.8" x14ac:dyDescent="0.25"/>
  <cols>
    <col min="1" max="1" width="4.6640625" style="358" customWidth="1"/>
    <col min="2" max="2" width="44.88671875" style="358" customWidth="1"/>
    <col min="3" max="3" width="23.5546875" style="358" customWidth="1"/>
    <col min="4" max="4" width="17.33203125" style="358" customWidth="1"/>
    <col min="5" max="5" width="14.5546875" style="358" customWidth="1"/>
    <col min="6" max="6" width="17.6640625" style="358" customWidth="1"/>
    <col min="7" max="16384" width="11.44140625" style="358"/>
  </cols>
  <sheetData>
    <row r="2" spans="1:8" x14ac:dyDescent="0.25">
      <c r="B2" s="339"/>
      <c r="C2" s="339"/>
      <c r="D2" s="339"/>
      <c r="E2" s="339"/>
      <c r="F2" s="339"/>
      <c r="G2" s="237"/>
      <c r="H2" s="237"/>
    </row>
    <row r="3" spans="1:8" ht="57" customHeight="1" x14ac:dyDescent="0.25">
      <c r="B3" s="526" t="s">
        <v>414</v>
      </c>
      <c r="C3" s="526"/>
      <c r="D3" s="526"/>
      <c r="E3" s="526"/>
      <c r="F3" s="526"/>
      <c r="G3" s="237"/>
      <c r="H3" s="237"/>
    </row>
    <row r="4" spans="1:8" x14ac:dyDescent="0.25">
      <c r="B4" s="527" t="s">
        <v>472</v>
      </c>
      <c r="C4" s="527"/>
      <c r="D4" s="527"/>
      <c r="E4" s="527"/>
      <c r="F4" s="527"/>
      <c r="G4" s="237"/>
      <c r="H4" s="237"/>
    </row>
    <row r="5" spans="1:8" x14ac:dyDescent="0.25">
      <c r="B5" s="339"/>
      <c r="C5" s="339"/>
      <c r="D5" s="339"/>
      <c r="E5" s="339"/>
      <c r="F5" s="339"/>
      <c r="G5" s="237"/>
      <c r="H5" s="237"/>
    </row>
    <row r="6" spans="1:8" x14ac:dyDescent="0.25">
      <c r="B6" s="269" t="s">
        <v>15</v>
      </c>
      <c r="C6" s="475">
        <f>Grunddaten_Antrag!E17</f>
        <v>0</v>
      </c>
      <c r="D6" s="476"/>
      <c r="E6" s="476"/>
      <c r="F6" s="476"/>
      <c r="G6" s="237"/>
    </row>
    <row r="7" spans="1:8" x14ac:dyDescent="0.25">
      <c r="B7" s="269" t="s">
        <v>16</v>
      </c>
      <c r="C7" s="475">
        <f>Grunddaten_Antrag!$E$26</f>
        <v>0</v>
      </c>
      <c r="D7" s="477"/>
      <c r="E7" s="477"/>
      <c r="F7" s="477"/>
      <c r="G7" s="237"/>
    </row>
    <row r="8" spans="1:8" x14ac:dyDescent="0.25">
      <c r="B8" s="269" t="s">
        <v>17</v>
      </c>
      <c r="C8" s="475">
        <f>Grunddaten_Antrag!$E$27</f>
        <v>0</v>
      </c>
      <c r="D8" s="476"/>
      <c r="E8" s="476"/>
      <c r="F8" s="476"/>
      <c r="G8" s="237"/>
    </row>
    <row r="9" spans="1:8" x14ac:dyDescent="0.25">
      <c r="B9" s="339"/>
      <c r="C9" s="339"/>
      <c r="D9" s="339"/>
      <c r="E9" s="339"/>
      <c r="F9" s="339"/>
      <c r="G9" s="237"/>
      <c r="H9" s="237"/>
    </row>
    <row r="10" spans="1:8" x14ac:dyDescent="0.25">
      <c r="B10" s="237"/>
      <c r="C10" s="237"/>
      <c r="D10" s="237"/>
      <c r="E10" s="237"/>
      <c r="F10" s="237"/>
      <c r="G10" s="237"/>
      <c r="H10" s="237"/>
    </row>
    <row r="11" spans="1:8" x14ac:dyDescent="0.25">
      <c r="B11" s="239" t="s">
        <v>470</v>
      </c>
      <c r="C11" s="237"/>
      <c r="D11" s="237"/>
      <c r="E11" s="237"/>
      <c r="F11" s="237"/>
      <c r="G11" s="237"/>
      <c r="H11" s="237"/>
    </row>
    <row r="12" spans="1:8" x14ac:dyDescent="0.25">
      <c r="B12" s="237"/>
      <c r="C12" s="237"/>
      <c r="D12" s="237"/>
      <c r="E12" s="237"/>
      <c r="F12" s="237"/>
      <c r="G12" s="237"/>
      <c r="H12" s="237"/>
    </row>
    <row r="13" spans="1:8" x14ac:dyDescent="0.25">
      <c r="B13" s="237" t="s">
        <v>473</v>
      </c>
      <c r="C13" s="237"/>
      <c r="D13" s="237"/>
      <c r="E13" s="237"/>
      <c r="F13" s="237"/>
      <c r="G13" s="237"/>
      <c r="H13" s="237"/>
    </row>
    <row r="14" spans="1:8" ht="27.6" x14ac:dyDescent="0.25">
      <c r="B14" s="240" t="s">
        <v>418</v>
      </c>
      <c r="C14" s="241" t="s">
        <v>419</v>
      </c>
      <c r="D14" s="242" t="s">
        <v>420</v>
      </c>
      <c r="E14" s="242" t="s">
        <v>421</v>
      </c>
      <c r="F14" s="242" t="s">
        <v>422</v>
      </c>
      <c r="G14" s="237"/>
      <c r="H14" s="237"/>
    </row>
    <row r="15" spans="1:8" x14ac:dyDescent="0.25">
      <c r="A15" s="358">
        <v>105</v>
      </c>
      <c r="B15" s="243" t="s">
        <v>423</v>
      </c>
      <c r="C15" s="244">
        <v>270</v>
      </c>
      <c r="D15" s="341"/>
      <c r="E15" s="357">
        <f>IF(Grunddaten_Antrag!$E$89="Ja",12, IF(Grunddaten_Antrag!$E$90='weitere Daten für das Formular'!$E$79, 'weitere Daten für das Formular'!$D$79,IF(Grunddaten_Antrag!$E$90='weitere Daten für das Formular'!$E$80,'weitere Daten für das Formular'!$D$80,IF(Grunddaten_Antrag!$E$90='weitere Daten für das Formular'!$E$81,'weitere Daten für das Formular'!$D$81,IF(Grunddaten_Antrag!$E$90='weitere Daten für das Formular'!$E$82,'weitere Daten für das Formular'!$D$82,IF(Grunddaten_Antrag!$E$90='weitere Daten für das Formular'!$E$83,'weitere Daten für das Formular'!$D$83,IF(Grunddaten_Antrag!$E$90='weitere Daten für das Formular'!$E$84,'weitere Daten für das Formular'!$D$84,IF(Grunddaten_Antrag!$E$90='weitere Daten für das Formular'!$E$85,'weitere Daten für das Formular'!$D$85,IF(Grunddaten_Antrag!$E$90='weitere Daten für das Formular'!$E$86,'weitere Daten für das Formular'!$D$86,IF(Grunddaten_Antrag!$E$90='weitere Daten für das Formular'!$E$87,'weitere Daten für das Formular'!$D$87,IF(Grunddaten_Antrag!$E$90='weitere Daten für das Formular'!$E$88,'weitere Daten für das Formular'!$D$88,IF(Grunddaten_Antrag!$E$90='weitere Daten für das Formular'!$E$89,'weitere Daten für das Formular'!$D$89,IF(Grunddaten_Antrag!$E$90='weitere Daten für das Formular'!$E$90,'weitere Daten für das Formular'!$D$90,IF(Grunddaten_Antrag!$E$90='weitere Daten für das Formular'!$E$91,'weitere Daten für das Formular'!$D$91))))))))))))))</f>
        <v>0</v>
      </c>
      <c r="F15" s="346">
        <f>C15*D15*E15</f>
        <v>0</v>
      </c>
      <c r="G15" s="237"/>
      <c r="H15" s="237"/>
    </row>
    <row r="16" spans="1:8" x14ac:dyDescent="0.25">
      <c r="A16" s="358">
        <v>106</v>
      </c>
      <c r="B16" s="243" t="s">
        <v>424</v>
      </c>
      <c r="C16" s="245">
        <v>135</v>
      </c>
      <c r="D16" s="341"/>
      <c r="E16" s="357">
        <f>IF(Grunddaten_Antrag!$E$89="Ja",12, IF(Grunddaten_Antrag!$E$90='weitere Daten für das Formular'!$E$79, 'weitere Daten für das Formular'!$D$79,IF(Grunddaten_Antrag!$E$90='weitere Daten für das Formular'!$E$80,'weitere Daten für das Formular'!$D$80,IF(Grunddaten_Antrag!$E$90='weitere Daten für das Formular'!$E$81,'weitere Daten für das Formular'!$D$81,IF(Grunddaten_Antrag!$E$90='weitere Daten für das Formular'!$E$82,'weitere Daten für das Formular'!$D$82,IF(Grunddaten_Antrag!$E$90='weitere Daten für das Formular'!$E$83,'weitere Daten für das Formular'!$D$83,IF(Grunddaten_Antrag!$E$90='weitere Daten für das Formular'!$E$84,'weitere Daten für das Formular'!$D$84,IF(Grunddaten_Antrag!$E$90='weitere Daten für das Formular'!$E$85,'weitere Daten für das Formular'!$D$85,IF(Grunddaten_Antrag!$E$90='weitere Daten für das Formular'!$E$86,'weitere Daten für das Formular'!$D$86,IF(Grunddaten_Antrag!$E$90='weitere Daten für das Formular'!$E$87,'weitere Daten für das Formular'!$D$87,IF(Grunddaten_Antrag!$E$90='weitere Daten für das Formular'!$E$88,'weitere Daten für das Formular'!$D$88,IF(Grunddaten_Antrag!$E$90='weitere Daten für das Formular'!$E$89,'weitere Daten für das Formular'!$D$89,IF(Grunddaten_Antrag!$E$90='weitere Daten für das Formular'!$E$90,'weitere Daten für das Formular'!$D$90,IF(Grunddaten_Antrag!$E$90='weitere Daten für das Formular'!$E$91,'weitere Daten für das Formular'!$D$91))))))))))))))</f>
        <v>0</v>
      </c>
      <c r="F16" s="346">
        <f t="shared" ref="F16:F17" si="0">C16*D16*E16</f>
        <v>0</v>
      </c>
      <c r="G16" s="237"/>
      <c r="H16" s="237"/>
    </row>
    <row r="17" spans="1:8" x14ac:dyDescent="0.25">
      <c r="A17" s="358">
        <v>107</v>
      </c>
      <c r="B17" s="243" t="s">
        <v>425</v>
      </c>
      <c r="C17" s="245">
        <v>140</v>
      </c>
      <c r="D17" s="341"/>
      <c r="E17" s="357">
        <f>IF(Grunddaten_Antrag!$E$89="Ja",12, IF(Grunddaten_Antrag!$E$90='weitere Daten für das Formular'!$E$79, 'weitere Daten für das Formular'!$D$79,IF(Grunddaten_Antrag!$E$90='weitere Daten für das Formular'!$E$80,'weitere Daten für das Formular'!$D$80,IF(Grunddaten_Antrag!$E$90='weitere Daten für das Formular'!$E$81,'weitere Daten für das Formular'!$D$81,IF(Grunddaten_Antrag!$E$90='weitere Daten für das Formular'!$E$82,'weitere Daten für das Formular'!$D$82,IF(Grunddaten_Antrag!$E$90='weitere Daten für das Formular'!$E$83,'weitere Daten für das Formular'!$D$83,IF(Grunddaten_Antrag!$E$90='weitere Daten für das Formular'!$E$84,'weitere Daten für das Formular'!$D$84,IF(Grunddaten_Antrag!$E$90='weitere Daten für das Formular'!$E$85,'weitere Daten für das Formular'!$D$85,IF(Grunddaten_Antrag!$E$90='weitere Daten für das Formular'!$E$86,'weitere Daten für das Formular'!$D$86,IF(Grunddaten_Antrag!$E$90='weitere Daten für das Formular'!$E$87,'weitere Daten für das Formular'!$D$87,IF(Grunddaten_Antrag!$E$90='weitere Daten für das Formular'!$E$88,'weitere Daten für das Formular'!$D$88,IF(Grunddaten_Antrag!$E$90='weitere Daten für das Formular'!$E$89,'weitere Daten für das Formular'!$D$89,IF(Grunddaten_Antrag!$E$90='weitere Daten für das Formular'!$E$90,'weitere Daten für das Formular'!$D$90,IF(Grunddaten_Antrag!$E$90='weitere Daten für das Formular'!$E$91,'weitere Daten für das Formular'!$D$91))))))))))))))</f>
        <v>0</v>
      </c>
      <c r="F17" s="346">
        <f t="shared" si="0"/>
        <v>0</v>
      </c>
      <c r="G17" s="237"/>
      <c r="H17" s="237"/>
    </row>
    <row r="18" spans="1:8" ht="41.4" x14ac:dyDescent="0.25">
      <c r="A18" s="358">
        <v>108</v>
      </c>
      <c r="B18" s="246" t="s">
        <v>426</v>
      </c>
      <c r="C18" s="244">
        <v>140</v>
      </c>
      <c r="D18" s="341"/>
      <c r="E18" s="357">
        <f>IF(Grunddaten_Antrag!$E$89="Ja",12, IF(Grunddaten_Antrag!$E$90='weitere Daten für das Formular'!$E$79, 'weitere Daten für das Formular'!$D$79,IF(Grunddaten_Antrag!$E$90='weitere Daten für das Formular'!$E$80,'weitere Daten für das Formular'!$D$80,IF(Grunddaten_Antrag!$E$90='weitere Daten für das Formular'!$E$81,'weitere Daten für das Formular'!$D$81,IF(Grunddaten_Antrag!$E$90='weitere Daten für das Formular'!$E$82,'weitere Daten für das Formular'!$D$82,IF(Grunddaten_Antrag!$E$90='weitere Daten für das Formular'!$E$83,'weitere Daten für das Formular'!$D$83,IF(Grunddaten_Antrag!$E$90='weitere Daten für das Formular'!$E$84,'weitere Daten für das Formular'!$D$84,IF(Grunddaten_Antrag!$E$90='weitere Daten für das Formular'!$E$85,'weitere Daten für das Formular'!$D$85,IF(Grunddaten_Antrag!$E$90='weitere Daten für das Formular'!$E$86,'weitere Daten für das Formular'!$D$86,IF(Grunddaten_Antrag!$E$90='weitere Daten für das Formular'!$E$87,'weitere Daten für das Formular'!$D$87,IF(Grunddaten_Antrag!$E$90='weitere Daten für das Formular'!$E$88,'weitere Daten für das Formular'!$D$88,IF(Grunddaten_Antrag!$E$90='weitere Daten für das Formular'!$E$89,'weitere Daten für das Formular'!$D$89,IF(Grunddaten_Antrag!$E$90='weitere Daten für das Formular'!$E$90,'weitere Daten für das Formular'!$D$90,IF(Grunddaten_Antrag!$E$90='weitere Daten für das Formular'!$E$91,'weitere Daten für das Formular'!$D$91))))))))))))))</f>
        <v>0</v>
      </c>
      <c r="F18" s="346">
        <f>C18*D18*E18*0.8</f>
        <v>0</v>
      </c>
      <c r="G18" s="237"/>
      <c r="H18" s="237"/>
    </row>
    <row r="19" spans="1:8" x14ac:dyDescent="0.25">
      <c r="B19" s="237"/>
      <c r="C19" s="237"/>
      <c r="D19" s="237"/>
      <c r="E19" s="237"/>
      <c r="F19" s="237"/>
      <c r="G19" s="237"/>
      <c r="H19" s="237"/>
    </row>
    <row r="20" spans="1:8" ht="35.25" customHeight="1" x14ac:dyDescent="0.25">
      <c r="B20" s="530" t="s">
        <v>427</v>
      </c>
      <c r="C20" s="530"/>
      <c r="D20" s="530"/>
      <c r="E20" s="530"/>
      <c r="F20" s="530"/>
      <c r="G20" s="237"/>
      <c r="H20" s="237"/>
    </row>
    <row r="21" spans="1:8" x14ac:dyDescent="0.25">
      <c r="B21" s="530" t="s">
        <v>428</v>
      </c>
      <c r="C21" s="530"/>
      <c r="D21" s="530"/>
      <c r="E21" s="530"/>
      <c r="F21" s="530"/>
      <c r="G21" s="237"/>
      <c r="H21" s="237"/>
    </row>
    <row r="22" spans="1:8" x14ac:dyDescent="0.25">
      <c r="B22" s="340"/>
      <c r="C22" s="340"/>
      <c r="D22" s="340"/>
      <c r="E22" s="340"/>
      <c r="F22" s="340"/>
      <c r="G22" s="237"/>
      <c r="H22" s="237"/>
    </row>
    <row r="23" spans="1:8" x14ac:dyDescent="0.25">
      <c r="B23" s="322" t="s">
        <v>482</v>
      </c>
      <c r="C23" s="322"/>
      <c r="D23" s="322"/>
      <c r="E23" s="322"/>
      <c r="F23" s="323"/>
      <c r="G23" s="237"/>
      <c r="H23" s="237"/>
    </row>
    <row r="24" spans="1:8" x14ac:dyDescent="0.25">
      <c r="B24" s="340"/>
      <c r="C24" s="340"/>
      <c r="D24" s="340"/>
      <c r="E24" s="340"/>
      <c r="F24" s="340"/>
      <c r="G24" s="237"/>
      <c r="H24" s="237"/>
    </row>
    <row r="25" spans="1:8" x14ac:dyDescent="0.25">
      <c r="B25" s="238" t="s">
        <v>429</v>
      </c>
      <c r="C25" s="237"/>
      <c r="D25" s="237"/>
      <c r="E25" s="237"/>
      <c r="F25" s="237"/>
      <c r="G25" s="237"/>
      <c r="H25" s="237"/>
    </row>
    <row r="26" spans="1:8" x14ac:dyDescent="0.25">
      <c r="B26" s="237"/>
      <c r="C26" s="237"/>
      <c r="D26" s="237"/>
      <c r="E26" s="237"/>
      <c r="F26" s="237"/>
      <c r="G26" s="237"/>
      <c r="H26" s="237"/>
    </row>
    <row r="27" spans="1:8" x14ac:dyDescent="0.25">
      <c r="B27" s="237"/>
      <c r="C27" s="237"/>
      <c r="D27" s="237"/>
      <c r="E27" s="237"/>
      <c r="F27" s="237"/>
      <c r="G27" s="237"/>
      <c r="H27" s="237"/>
    </row>
    <row r="28" spans="1:8" x14ac:dyDescent="0.25">
      <c r="B28" s="247" t="s">
        <v>430</v>
      </c>
      <c r="C28" s="528">
        <f>SUM(F15:F18)</f>
        <v>0</v>
      </c>
      <c r="D28" s="529"/>
      <c r="E28" s="237"/>
      <c r="F28" s="237"/>
      <c r="G28" s="237"/>
      <c r="H28" s="237"/>
    </row>
    <row r="29" spans="1:8" x14ac:dyDescent="0.25">
      <c r="B29" s="237"/>
      <c r="C29" s="336"/>
      <c r="D29" s="237"/>
      <c r="E29" s="237"/>
      <c r="F29" s="237"/>
      <c r="G29" s="237"/>
      <c r="H29" s="237"/>
    </row>
    <row r="30" spans="1:8" x14ac:dyDescent="0.25">
      <c r="A30" s="358">
        <v>109</v>
      </c>
      <c r="B30" s="247" t="s">
        <v>431</v>
      </c>
      <c r="C30" s="528">
        <f>C28*0.20803</f>
        <v>0</v>
      </c>
      <c r="D30" s="529"/>
      <c r="E30" s="237"/>
      <c r="F30" s="237"/>
      <c r="G30" s="237"/>
      <c r="H30" s="237"/>
    </row>
    <row r="31" spans="1:8" x14ac:dyDescent="0.25">
      <c r="B31" s="237"/>
      <c r="C31" s="237"/>
      <c r="D31" s="237"/>
      <c r="E31" s="237"/>
      <c r="F31" s="237"/>
      <c r="G31" s="237"/>
      <c r="H31" s="237"/>
    </row>
    <row r="32" spans="1:8" x14ac:dyDescent="0.25">
      <c r="A32" s="358">
        <v>110</v>
      </c>
      <c r="B32" s="247" t="s">
        <v>432</v>
      </c>
      <c r="C32" s="531">
        <f>C28+C30</f>
        <v>0</v>
      </c>
      <c r="D32" s="533"/>
      <c r="E32" s="237"/>
      <c r="F32" s="237"/>
      <c r="G32" s="237"/>
      <c r="H32" s="237"/>
    </row>
    <row r="33" spans="1:8" x14ac:dyDescent="0.25">
      <c r="B33" s="237"/>
      <c r="C33" s="237"/>
      <c r="D33" s="237"/>
      <c r="E33" s="237"/>
      <c r="F33" s="237"/>
      <c r="G33" s="237"/>
      <c r="H33" s="237"/>
    </row>
    <row r="34" spans="1:8" x14ac:dyDescent="0.25">
      <c r="B34" s="237"/>
      <c r="C34" s="237"/>
      <c r="D34" s="237"/>
      <c r="E34" s="237"/>
      <c r="F34" s="237"/>
      <c r="G34" s="237"/>
      <c r="H34" s="237"/>
    </row>
    <row r="35" spans="1:8" x14ac:dyDescent="0.25">
      <c r="B35" s="238" t="s">
        <v>475</v>
      </c>
      <c r="C35" s="237"/>
      <c r="D35" s="237"/>
      <c r="E35" s="237"/>
      <c r="F35" s="237"/>
      <c r="G35" s="237"/>
      <c r="H35" s="237"/>
    </row>
    <row r="36" spans="1:8" ht="35.1" customHeight="1" x14ac:dyDescent="0.25">
      <c r="B36" s="530" t="s">
        <v>433</v>
      </c>
      <c r="C36" s="530"/>
      <c r="D36" s="530"/>
      <c r="E36" s="530"/>
      <c r="F36" s="530"/>
      <c r="G36" s="237"/>
      <c r="H36" s="237"/>
    </row>
    <row r="37" spans="1:8" x14ac:dyDescent="0.25">
      <c r="B37" s="340"/>
      <c r="C37" s="340"/>
      <c r="D37" s="340"/>
      <c r="E37" s="340"/>
      <c r="F37" s="340"/>
      <c r="G37" s="237"/>
      <c r="H37" s="237"/>
    </row>
    <row r="38" spans="1:8" x14ac:dyDescent="0.25">
      <c r="B38" s="248" t="s">
        <v>483</v>
      </c>
      <c r="C38" s="237"/>
      <c r="D38" s="237"/>
      <c r="E38" s="237"/>
      <c r="F38" s="237"/>
      <c r="G38" s="237"/>
      <c r="H38" s="237"/>
    </row>
    <row r="39" spans="1:8" ht="27.6" x14ac:dyDescent="0.25">
      <c r="B39" s="241" t="s">
        <v>434</v>
      </c>
      <c r="C39" s="241" t="s">
        <v>435</v>
      </c>
      <c r="D39" s="249" t="s">
        <v>436</v>
      </c>
      <c r="E39" s="249" t="s">
        <v>437</v>
      </c>
      <c r="F39" s="249" t="s">
        <v>422</v>
      </c>
      <c r="G39" s="237"/>
      <c r="H39" s="237"/>
    </row>
    <row r="40" spans="1:8" x14ac:dyDescent="0.25">
      <c r="A40" s="358">
        <v>111</v>
      </c>
      <c r="B40" s="250" t="s">
        <v>396</v>
      </c>
      <c r="C40" s="251">
        <v>41.32</v>
      </c>
      <c r="D40" s="342"/>
      <c r="E40" s="342"/>
      <c r="F40" s="344">
        <f>C40*E40</f>
        <v>0</v>
      </c>
      <c r="G40" s="323" t="str">
        <f>IF(D40=1,E40&lt;=12,IF(D40=2,E40&lt;=24,IF(D40=3,E40&lt;=36,IF(D40=4,E40&lt;=48,IF(D40=5,E40&lt;=60,IF(D40=6,E40&lt;=72,IF(D40=7,E40&lt;=84,IF(D40=8,E40&lt;=96,IF(D40=9,E40&lt;=108,IF(D40=10,E40&lt;=120,IF(D40=11,E40&lt;=132,IF(D40=12,E40&lt;=144,IF(D40=13,E40&lt;=156,IF(D40=14,E40&lt;=168,IF(D40=15,E40&lt;=180,IF(D40=16,E40&lt;=192,IF(D40=17,E40&lt;=204,IF(D40=18,E40&lt;=216,IF(D40=19,E40&lt;=228,IF(D40=20,E40&lt;=240,IF(D40=21,E40&lt;=252,IF(D40=22,E40&lt;=264,IF(D40=23,E40&lt;=276,IF(D40=23,E40&lt;=276,IF(D40=24,E40&lt;=288,IF(D40=25,E40&lt;=300,IF(D40=26,E40&lt;=312,IF(D40=27,E40&lt;=324,IF(D40=28,E40&lt;=336,IF(D40=29,E40&lt;=348,IF(D40=30,E40&lt;=360,IF(D40=31,E40&lt;=372,IF(D40=32,E40&lt;=384,IF(D40=33,E40&lt;=396,IF(D40=34,E40&lt;=408,IF(D40=35,E40&lt;=420,IF(D40=36,E40&lt;=432,IF(D40=37,E40&lt;=444,IF(D40=38,E40&lt;=456,IF(D40=39,E40&lt;=468,IF(D40=40,E40&lt;=480," ")))))))))))))))))))))))))))))))))))))))))</f>
        <v xml:space="preserve"> </v>
      </c>
      <c r="H40" s="323"/>
    </row>
    <row r="41" spans="1:8" x14ac:dyDescent="0.25">
      <c r="A41" s="358">
        <v>112</v>
      </c>
      <c r="B41" s="250" t="s">
        <v>394</v>
      </c>
      <c r="C41" s="251">
        <v>66.069999999999993</v>
      </c>
      <c r="D41" s="342"/>
      <c r="E41" s="342"/>
      <c r="F41" s="344">
        <f t="shared" ref="F41:F46" si="1">C41*E41</f>
        <v>0</v>
      </c>
      <c r="G41" s="323" t="str">
        <f t="shared" ref="G41:G51" si="2">IF(D41=1,E41&lt;=12,IF(D41=2,E41&lt;=24,IF(D41=3,E41&lt;=36,IF(D41=4,E41&lt;=48,IF(D41=5,E41&lt;=60,IF(D41=6,E41&lt;=72,IF(D41=7,E41&lt;=84,IF(D41=8,E41&lt;=96,IF(D41=9,E41&lt;=108,IF(D41=10,E41&lt;=120,IF(D41=11,E41&lt;=132,IF(D41=12,E41&lt;=144,IF(D41=13,E41&lt;=156,IF(D41=14,E41&lt;=168,IF(D41=15,E41&lt;=180,IF(D41=16,E41&lt;=192,IF(D41=17,E41&lt;=204,IF(D41=18,E41&lt;=216,IF(D41=19,E41&lt;=228,IF(D41=20,E41&lt;=240,IF(D41=21,E41&lt;=252,IF(D41=22,E41&lt;=264,IF(D41=23,E41&lt;=276,IF(D41=23,E41&lt;=276,IF(D41=24,E41&lt;=288,IF(D41=25,E41&lt;=300,IF(D41=26,E41&lt;=312,IF(D41=27,E41&lt;=324,IF(D41=28,E41&lt;=336,IF(D41=29,E41&lt;=348,IF(D41=30,E41&lt;=360,IF(D41=31,E41&lt;=372,IF(D41=32,E41&lt;=384,IF(D41=33,E41&lt;=396,IF(D41=34,E41&lt;=408,IF(D41=35,E41&lt;=420,IF(D41=36,E41&lt;=432,IF(D41=37,E41&lt;=444,IF(D41=38,E41&lt;=456,IF(D41=39,E41&lt;=468,IF(D41=40,E41&lt;=480," ")))))))))))))))))))))))))))))))))))))))))</f>
        <v xml:space="preserve"> </v>
      </c>
      <c r="H41" s="323"/>
    </row>
    <row r="42" spans="1:8" x14ac:dyDescent="0.25">
      <c r="A42" s="358">
        <v>113</v>
      </c>
      <c r="B42" s="250" t="s">
        <v>395</v>
      </c>
      <c r="C42" s="251">
        <v>81.819999999999993</v>
      </c>
      <c r="D42" s="342"/>
      <c r="E42" s="342"/>
      <c r="F42" s="344">
        <f t="shared" si="1"/>
        <v>0</v>
      </c>
      <c r="G42" s="323" t="str">
        <f t="shared" si="2"/>
        <v xml:space="preserve"> </v>
      </c>
      <c r="H42" s="323"/>
    </row>
    <row r="43" spans="1:8" x14ac:dyDescent="0.25">
      <c r="A43" s="358">
        <v>114</v>
      </c>
      <c r="B43" s="250" t="s">
        <v>397</v>
      </c>
      <c r="C43" s="251">
        <v>102.07</v>
      </c>
      <c r="D43" s="342"/>
      <c r="E43" s="342"/>
      <c r="F43" s="344">
        <f t="shared" si="1"/>
        <v>0</v>
      </c>
      <c r="G43" s="323" t="str">
        <f t="shared" si="2"/>
        <v xml:space="preserve"> </v>
      </c>
      <c r="H43" s="323"/>
    </row>
    <row r="44" spans="1:8" x14ac:dyDescent="0.25">
      <c r="A44" s="358">
        <v>115</v>
      </c>
      <c r="B44" s="250" t="s">
        <v>398</v>
      </c>
      <c r="C44" s="251">
        <v>120.07</v>
      </c>
      <c r="D44" s="342"/>
      <c r="E44" s="342"/>
      <c r="F44" s="344">
        <f t="shared" si="1"/>
        <v>0</v>
      </c>
      <c r="G44" s="323" t="str">
        <f t="shared" si="2"/>
        <v xml:space="preserve"> </v>
      </c>
      <c r="H44" s="323"/>
    </row>
    <row r="45" spans="1:8" x14ac:dyDescent="0.25">
      <c r="A45" s="358">
        <v>116</v>
      </c>
      <c r="B45" s="252" t="s">
        <v>399</v>
      </c>
      <c r="C45" s="251">
        <v>138.57</v>
      </c>
      <c r="D45" s="343"/>
      <c r="E45" s="343"/>
      <c r="F45" s="344">
        <f t="shared" si="1"/>
        <v>0</v>
      </c>
      <c r="G45" s="323" t="str">
        <f t="shared" si="2"/>
        <v xml:space="preserve"> </v>
      </c>
      <c r="H45" s="323"/>
    </row>
    <row r="46" spans="1:8" x14ac:dyDescent="0.25">
      <c r="A46" s="358">
        <v>117</v>
      </c>
      <c r="B46" s="253" t="s">
        <v>400</v>
      </c>
      <c r="C46" s="251">
        <v>157.07</v>
      </c>
      <c r="D46" s="342"/>
      <c r="E46" s="342"/>
      <c r="F46" s="344">
        <f t="shared" si="1"/>
        <v>0</v>
      </c>
      <c r="G46" s="323" t="str">
        <f t="shared" si="2"/>
        <v xml:space="preserve"> </v>
      </c>
      <c r="H46" s="323"/>
    </row>
    <row r="47" spans="1:8" x14ac:dyDescent="0.25">
      <c r="B47" s="254"/>
      <c r="C47" s="255"/>
      <c r="D47" s="256"/>
      <c r="E47" s="256"/>
      <c r="F47" s="257"/>
      <c r="G47" s="323" t="str">
        <f t="shared" si="2"/>
        <v xml:space="preserve"> </v>
      </c>
      <c r="H47" s="237"/>
    </row>
    <row r="48" spans="1:8" x14ac:dyDescent="0.25">
      <c r="B48" s="254"/>
      <c r="C48" s="255"/>
      <c r="D48" s="256"/>
      <c r="E48" s="256"/>
      <c r="F48" s="257"/>
      <c r="G48" s="323" t="str">
        <f t="shared" si="2"/>
        <v xml:space="preserve"> </v>
      </c>
      <c r="H48" s="237"/>
    </row>
    <row r="49" spans="1:8" ht="31.5" customHeight="1" x14ac:dyDescent="0.25">
      <c r="B49" s="534" t="s">
        <v>526</v>
      </c>
      <c r="C49" s="534"/>
      <c r="D49" s="534"/>
      <c r="E49" s="534"/>
      <c r="F49" s="534"/>
      <c r="G49" s="323" t="str">
        <f t="shared" si="2"/>
        <v xml:space="preserve"> </v>
      </c>
      <c r="H49" s="237"/>
    </row>
    <row r="50" spans="1:8" ht="27.6" x14ac:dyDescent="0.25">
      <c r="B50" s="241" t="s">
        <v>434</v>
      </c>
      <c r="C50" s="241" t="s">
        <v>435</v>
      </c>
      <c r="D50" s="249" t="s">
        <v>438</v>
      </c>
      <c r="E50" s="249" t="s">
        <v>437</v>
      </c>
      <c r="F50" s="249" t="s">
        <v>422</v>
      </c>
      <c r="G50" s="323" t="str">
        <f t="shared" si="2"/>
        <v xml:space="preserve"> </v>
      </c>
      <c r="H50" s="237"/>
    </row>
    <row r="51" spans="1:8" x14ac:dyDescent="0.25">
      <c r="A51" s="358">
        <v>118</v>
      </c>
      <c r="B51" s="250" t="s">
        <v>474</v>
      </c>
      <c r="C51" s="345">
        <f>365/12</f>
        <v>30.416699999999999</v>
      </c>
      <c r="D51" s="342"/>
      <c r="E51" s="342"/>
      <c r="F51" s="344">
        <f>C51*E51</f>
        <v>0</v>
      </c>
      <c r="G51" s="323" t="str">
        <f t="shared" si="2"/>
        <v xml:space="preserve"> </v>
      </c>
      <c r="H51" s="237"/>
    </row>
    <row r="52" spans="1:8" x14ac:dyDescent="0.25">
      <c r="B52" s="254"/>
      <c r="C52" s="255"/>
      <c r="D52" s="256"/>
      <c r="E52" s="256"/>
      <c r="F52" s="257"/>
      <c r="G52" s="323"/>
      <c r="H52" s="237"/>
    </row>
    <row r="53" spans="1:8" x14ac:dyDescent="0.25">
      <c r="B53" s="254"/>
      <c r="C53" s="255"/>
      <c r="D53" s="256"/>
      <c r="E53" s="256"/>
      <c r="F53" s="257"/>
      <c r="G53" s="323"/>
      <c r="H53" s="237"/>
    </row>
    <row r="54" spans="1:8" ht="33.75" customHeight="1" x14ac:dyDescent="0.25">
      <c r="B54" s="534" t="s">
        <v>525</v>
      </c>
      <c r="C54" s="534"/>
      <c r="D54" s="534"/>
      <c r="E54" s="534"/>
      <c r="F54" s="534"/>
      <c r="G54" s="323"/>
      <c r="H54" s="237"/>
    </row>
    <row r="55" spans="1:8" ht="27.6" x14ac:dyDescent="0.25">
      <c r="B55" s="241" t="s">
        <v>434</v>
      </c>
      <c r="C55" s="241" t="s">
        <v>435</v>
      </c>
      <c r="D55" s="249" t="s">
        <v>438</v>
      </c>
      <c r="E55" s="249" t="s">
        <v>437</v>
      </c>
      <c r="F55" s="249" t="s">
        <v>422</v>
      </c>
      <c r="G55" s="323"/>
      <c r="H55" s="237"/>
    </row>
    <row r="56" spans="1:8" x14ac:dyDescent="0.25">
      <c r="A56" s="358">
        <v>119</v>
      </c>
      <c r="B56" s="250" t="s">
        <v>474</v>
      </c>
      <c r="C56" s="345">
        <f>365/12</f>
        <v>30.416699999999999</v>
      </c>
      <c r="D56" s="342"/>
      <c r="E56" s="342"/>
      <c r="F56" s="344">
        <f>C56*E56*0.8</f>
        <v>0</v>
      </c>
      <c r="G56" s="323" t="str">
        <f t="shared" ref="G56" si="3">IF(D56=1,E56&lt;=12,IF(D56=2,E56&lt;=24,IF(D56=3,E56&lt;=36,IF(D56=4,E56&lt;=48,IF(D56=5,E56&lt;=60,IF(D56=6,E56&lt;=72,IF(D56=7,E56&lt;=84,IF(D56=8,E56&lt;=96,IF(D56=9,E56&lt;=108,IF(D56=10,E56&lt;=120,IF(D56=11,E56&lt;=132,IF(D56=12,E56&lt;=144,IF(D56=13,E56&lt;=156,IF(D56=14,E56&lt;=168,IF(D56=15,E56&lt;=180,IF(D56=16,E56&lt;=192,IF(D56=17,E56&lt;=204,IF(D56=18,E56&lt;=216,IF(D56=19,E56&lt;=228,IF(D56=20,E56&lt;=240,IF(D56=21,E56&lt;=252,IF(D56=22,E56&lt;=264,IF(D56=23,E56&lt;=276,IF(D56=23,E56&lt;=276,IF(D56=24,E56&lt;=288,IF(D56=25,E56&lt;=300,IF(D56=26,E56&lt;=312,IF(D56=27,E56&lt;=324,IF(D56=28,E56&lt;=336,IF(D56=29,E56&lt;=348,IF(D56=30,E56&lt;=360,IF(D56=31,E56&lt;=372,IF(D56=32,E56&lt;=384,IF(D56=33,E56&lt;=396,IF(D56=34,E56&lt;=408,IF(D56=35,E56&lt;=420,IF(D56=36,E56&lt;=432,IF(D56=37,E56&lt;=444,IF(D56=38,E56&lt;=456,IF(D56=39,E56&lt;=468,IF(D56=40,E56&lt;=480," ")))))))))))))))))))))))))))))))))))))))))</f>
        <v xml:space="preserve"> </v>
      </c>
      <c r="H56" s="237"/>
    </row>
    <row r="57" spans="1:8" x14ac:dyDescent="0.25">
      <c r="B57" s="254"/>
      <c r="C57" s="255"/>
      <c r="D57" s="256"/>
      <c r="E57" s="256"/>
      <c r="F57" s="257"/>
      <c r="G57" s="237"/>
      <c r="H57" s="237"/>
    </row>
    <row r="58" spans="1:8" x14ac:dyDescent="0.25">
      <c r="B58" s="534" t="s">
        <v>439</v>
      </c>
      <c r="C58" s="534"/>
      <c r="D58" s="534"/>
      <c r="E58" s="534"/>
      <c r="F58" s="534"/>
      <c r="G58" s="237"/>
      <c r="H58" s="237"/>
    </row>
    <row r="59" spans="1:8" ht="35.1" customHeight="1" x14ac:dyDescent="0.25">
      <c r="B59" s="530" t="s">
        <v>484</v>
      </c>
      <c r="C59" s="530"/>
      <c r="D59" s="530"/>
      <c r="E59" s="530"/>
      <c r="F59" s="530"/>
      <c r="G59" s="237"/>
      <c r="H59" s="237"/>
    </row>
    <row r="60" spans="1:8" x14ac:dyDescent="0.25">
      <c r="B60" s="256"/>
      <c r="C60" s="256"/>
      <c r="D60" s="256"/>
      <c r="E60" s="256"/>
      <c r="F60" s="256"/>
      <c r="G60" s="237"/>
      <c r="H60" s="237"/>
    </row>
    <row r="61" spans="1:8" x14ac:dyDescent="0.25">
      <c r="B61" s="238" t="s">
        <v>440</v>
      </c>
      <c r="C61" s="237"/>
      <c r="D61" s="237"/>
      <c r="E61" s="237"/>
      <c r="F61" s="237"/>
      <c r="G61" s="237"/>
      <c r="H61" s="237"/>
    </row>
    <row r="62" spans="1:8" x14ac:dyDescent="0.25">
      <c r="B62" s="237"/>
      <c r="C62" s="237"/>
      <c r="D62" s="237"/>
      <c r="E62" s="237"/>
      <c r="F62" s="237"/>
      <c r="G62" s="237"/>
      <c r="H62" s="237"/>
    </row>
    <row r="63" spans="1:8" x14ac:dyDescent="0.25">
      <c r="A63" s="358">
        <v>120</v>
      </c>
      <c r="B63" s="247" t="s">
        <v>432</v>
      </c>
      <c r="C63" s="531">
        <f>SUM(F40:F46)+F56+F51</f>
        <v>0</v>
      </c>
      <c r="D63" s="533"/>
      <c r="E63" s="237"/>
      <c r="F63" s="237"/>
      <c r="G63" s="237"/>
      <c r="H63" s="237"/>
    </row>
    <row r="64" spans="1:8" x14ac:dyDescent="0.25">
      <c r="B64" s="237"/>
      <c r="C64" s="237"/>
      <c r="D64" s="237"/>
      <c r="E64" s="237"/>
      <c r="F64" s="237"/>
      <c r="G64" s="237"/>
      <c r="H64" s="237"/>
    </row>
    <row r="65" spans="1:8" x14ac:dyDescent="0.25">
      <c r="B65" s="238" t="s">
        <v>476</v>
      </c>
      <c r="C65" s="237"/>
      <c r="D65" s="237"/>
      <c r="E65" s="237"/>
      <c r="F65" s="237"/>
      <c r="G65" s="237"/>
      <c r="H65" s="237"/>
    </row>
    <row r="66" spans="1:8" x14ac:dyDescent="0.25">
      <c r="B66" s="237"/>
      <c r="C66" s="237"/>
      <c r="D66" s="237"/>
      <c r="E66" s="237"/>
      <c r="F66" s="237"/>
      <c r="G66" s="237"/>
      <c r="H66" s="237"/>
    </row>
    <row r="67" spans="1:8" x14ac:dyDescent="0.25">
      <c r="A67" s="358">
        <v>121</v>
      </c>
      <c r="B67" s="247" t="s">
        <v>209</v>
      </c>
      <c r="C67" s="528">
        <f>C32</f>
        <v>0</v>
      </c>
      <c r="D67" s="529"/>
      <c r="E67" s="237"/>
      <c r="F67" s="237"/>
      <c r="G67" s="237"/>
      <c r="H67" s="237"/>
    </row>
    <row r="68" spans="1:8" x14ac:dyDescent="0.25">
      <c r="A68" s="358">
        <v>122</v>
      </c>
      <c r="B68" s="247" t="s">
        <v>441</v>
      </c>
      <c r="C68" s="528">
        <f>C63</f>
        <v>0</v>
      </c>
      <c r="D68" s="529"/>
      <c r="E68" s="237"/>
      <c r="F68" s="237"/>
      <c r="G68" s="237"/>
      <c r="H68" s="237"/>
    </row>
    <row r="69" spans="1:8" x14ac:dyDescent="0.25">
      <c r="B69" s="237"/>
      <c r="C69" s="237"/>
      <c r="D69" s="237"/>
      <c r="E69" s="237"/>
      <c r="F69" s="237"/>
      <c r="G69" s="237"/>
      <c r="H69" s="237"/>
    </row>
    <row r="70" spans="1:8" x14ac:dyDescent="0.25">
      <c r="A70" s="358">
        <v>123</v>
      </c>
      <c r="B70" s="258" t="s">
        <v>442</v>
      </c>
      <c r="C70" s="531" t="str">
        <f>IF(Grunddaten_Antrag!$E$86="Ja",SUM(C67:D68),"0,00 €")</f>
        <v>0,00 €</v>
      </c>
      <c r="D70" s="532"/>
      <c r="E70" s="237"/>
      <c r="F70" s="237"/>
      <c r="G70" s="237"/>
      <c r="H70" s="237"/>
    </row>
    <row r="71" spans="1:8" x14ac:dyDescent="0.25">
      <c r="B71" s="259"/>
      <c r="C71" s="324"/>
      <c r="D71" s="237"/>
      <c r="E71" s="237"/>
      <c r="F71" s="237"/>
      <c r="G71" s="237"/>
      <c r="H71" s="237"/>
    </row>
    <row r="72" spans="1:8" x14ac:dyDescent="0.25">
      <c r="B72" s="237"/>
      <c r="C72" s="259"/>
      <c r="D72" s="237"/>
      <c r="E72" s="237"/>
      <c r="F72" s="237"/>
      <c r="G72" s="237"/>
      <c r="H72" s="237"/>
    </row>
    <row r="73" spans="1:8" x14ac:dyDescent="0.25">
      <c r="B73" s="237"/>
      <c r="C73" s="237"/>
      <c r="D73" s="237"/>
      <c r="E73" s="237"/>
      <c r="F73" s="237"/>
      <c r="G73" s="237"/>
      <c r="H73" s="237"/>
    </row>
    <row r="74" spans="1:8" x14ac:dyDescent="0.25">
      <c r="B74" s="237"/>
      <c r="C74" s="237"/>
      <c r="D74" s="237"/>
      <c r="E74" s="237"/>
      <c r="F74" s="237"/>
      <c r="G74" s="237"/>
      <c r="H74" s="237"/>
    </row>
    <row r="75" spans="1:8" x14ac:dyDescent="0.25">
      <c r="B75" s="237"/>
      <c r="C75" s="237"/>
      <c r="D75" s="237"/>
      <c r="E75" s="237"/>
      <c r="F75" s="237"/>
      <c r="G75" s="237"/>
      <c r="H75" s="237"/>
    </row>
    <row r="76" spans="1:8" x14ac:dyDescent="0.25">
      <c r="B76" s="237"/>
      <c r="C76" s="237"/>
      <c r="D76" s="237"/>
      <c r="E76" s="237"/>
      <c r="F76" s="237"/>
      <c r="G76" s="237"/>
      <c r="H76" s="237"/>
    </row>
    <row r="77" spans="1:8" x14ac:dyDescent="0.25">
      <c r="B77" s="237"/>
      <c r="C77" s="237"/>
      <c r="D77" s="237"/>
      <c r="E77" s="237"/>
      <c r="F77" s="237"/>
      <c r="G77" s="237"/>
      <c r="H77" s="237"/>
    </row>
    <row r="78" spans="1:8" x14ac:dyDescent="0.25">
      <c r="B78" s="237"/>
      <c r="C78" s="237"/>
      <c r="D78" s="237"/>
      <c r="E78" s="237"/>
      <c r="F78" s="237"/>
      <c r="G78" s="237"/>
      <c r="H78" s="237"/>
    </row>
  </sheetData>
  <sheetProtection password="9120" sheet="1" objects="1" scenarios="1"/>
  <mergeCells count="19">
    <mergeCell ref="C68:D68"/>
    <mergeCell ref="C70:D70"/>
    <mergeCell ref="C32:D32"/>
    <mergeCell ref="B36:F36"/>
    <mergeCell ref="B54:F54"/>
    <mergeCell ref="B58:F58"/>
    <mergeCell ref="B59:F59"/>
    <mergeCell ref="C63:D63"/>
    <mergeCell ref="B49:F49"/>
    <mergeCell ref="C30:D30"/>
    <mergeCell ref="B20:F20"/>
    <mergeCell ref="B21:F21"/>
    <mergeCell ref="C28:D28"/>
    <mergeCell ref="C67:D67"/>
    <mergeCell ref="C7:F7"/>
    <mergeCell ref="C8:F8"/>
    <mergeCell ref="B3:F3"/>
    <mergeCell ref="B4:F4"/>
    <mergeCell ref="C6:F6"/>
  </mergeCells>
  <conditionalFormatting sqref="E56">
    <cfRule type="expression" dxfId="4" priority="10">
      <formula>$E56="FALSCH"</formula>
    </cfRule>
  </conditionalFormatting>
  <conditionalFormatting sqref="D40:E46 D51:E51 D56:E56">
    <cfRule type="expression" dxfId="3" priority="9">
      <formula>$G40=FALSE</formula>
    </cfRule>
  </conditionalFormatting>
  <conditionalFormatting sqref="D51:E51">
    <cfRule type="expression" dxfId="2" priority="3">
      <formula>$E$51="FALSCH"</formula>
    </cfRule>
  </conditionalFormatting>
  <dataValidations count="1">
    <dataValidation allowBlank="1" showInputMessage="1" showErrorMessage="1" error="Es sind maximal nur 12 Antragsmonate möglich" sqref="E40:E46 E56 E15:E18 E51" xr:uid="{00000000-0002-0000-0300-000000000000}"/>
  </dataValidations>
  <pageMargins left="0.70866141732283472" right="0.70866141732283472" top="0.98425196850393704" bottom="0.59055118110236227" header="0.31496062992125984" footer="0.31496062992125984"/>
  <pageSetup paperSize="9" scale="58" orientation="portrait" r:id="rId1"/>
  <headerFooter>
    <oddHeader xml:space="preserve">&amp;R&amp;G
</oddHeader>
    <oddFooter>&amp;LStand: 12.01.2021&amp;CMFF AZ Folgeantrag BWZ 2021
&amp;A
&amp;P&amp;R&amp;G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pageSetUpPr fitToPage="1"/>
  </sheetPr>
  <dimension ref="A1:K25"/>
  <sheetViews>
    <sheetView zoomScale="90" zoomScaleNormal="90" workbookViewId="0">
      <selection activeCell="B18" sqref="B18"/>
    </sheetView>
  </sheetViews>
  <sheetFormatPr baseColWidth="10" defaultColWidth="11.44140625" defaultRowHeight="24.9" customHeight="1" x14ac:dyDescent="0.25"/>
  <cols>
    <col min="1" max="1" width="3.33203125" style="190" bestFit="1" customWidth="1"/>
    <col min="2" max="2" width="139.88671875" style="190" customWidth="1"/>
    <col min="3" max="16384" width="11.44140625" style="190"/>
  </cols>
  <sheetData>
    <row r="1" spans="1:4" s="184" customFormat="1" ht="21" customHeight="1" x14ac:dyDescent="0.25">
      <c r="B1" s="185" t="str">
        <f>Grunddaten_Antrag!B11</f>
        <v>Münchner Förderformel (MFF);</v>
      </c>
    </row>
    <row r="2" spans="1:4" s="184" customFormat="1" ht="21" customHeight="1" x14ac:dyDescent="0.25">
      <c r="B2" s="185" t="str">
        <f>Grunddaten_Antrag!B12</f>
        <v>Folgeantrag auf Leistungen für den Bewilligungszeitraum (BWZ) 01.01. - 31.12.2021</v>
      </c>
    </row>
    <row r="3" spans="1:4" s="184" customFormat="1" ht="21" customHeight="1" x14ac:dyDescent="0.25">
      <c r="B3" s="264">
        <f>Grunddaten_Antrag!$E$17</f>
        <v>0</v>
      </c>
    </row>
    <row r="4" spans="1:4" s="184" customFormat="1" ht="21" customHeight="1" x14ac:dyDescent="0.25">
      <c r="B4" s="264">
        <f>Grunddaten_Antrag!$E$26</f>
        <v>0</v>
      </c>
    </row>
    <row r="5" spans="1:4" s="184" customFormat="1" ht="21" customHeight="1" x14ac:dyDescent="0.25">
      <c r="B5" s="264">
        <f>Grunddaten_Antrag!$E$27</f>
        <v>0</v>
      </c>
    </row>
    <row r="6" spans="1:4" s="184" customFormat="1" ht="12.75" customHeight="1" x14ac:dyDescent="0.25">
      <c r="B6" s="185"/>
    </row>
    <row r="7" spans="1:4" s="184" customFormat="1" ht="39.75" customHeight="1" x14ac:dyDescent="0.25">
      <c r="A7" s="186"/>
      <c r="B7" s="187" t="s">
        <v>257</v>
      </c>
    </row>
    <row r="8" spans="1:4" ht="21.75" customHeight="1" x14ac:dyDescent="0.25">
      <c r="A8" s="188"/>
      <c r="B8" s="189" t="s">
        <v>443</v>
      </c>
    </row>
    <row r="9" spans="1:4" ht="23.25" customHeight="1" x14ac:dyDescent="0.25">
      <c r="A9" s="188" t="s">
        <v>185</v>
      </c>
      <c r="B9" s="191" t="s">
        <v>302</v>
      </c>
    </row>
    <row r="10" spans="1:4" ht="35.1" customHeight="1" x14ac:dyDescent="0.25">
      <c r="A10" s="535" t="s">
        <v>186</v>
      </c>
      <c r="B10" s="191" t="s">
        <v>246</v>
      </c>
      <c r="D10" s="8"/>
    </row>
    <row r="11" spans="1:4" ht="27" customHeight="1" x14ac:dyDescent="0.25">
      <c r="A11" s="536"/>
      <c r="B11" s="192" t="s">
        <v>232</v>
      </c>
      <c r="D11" s="8"/>
    </row>
    <row r="12" spans="1:4" ht="99.9" customHeight="1" x14ac:dyDescent="0.25">
      <c r="A12" s="188" t="s">
        <v>187</v>
      </c>
      <c r="B12" s="193" t="s">
        <v>242</v>
      </c>
    </row>
    <row r="13" spans="1:4" ht="69.900000000000006" customHeight="1" x14ac:dyDescent="0.25">
      <c r="A13" s="188" t="s">
        <v>188</v>
      </c>
      <c r="B13" s="189" t="s">
        <v>196</v>
      </c>
    </row>
    <row r="14" spans="1:4" ht="84.9" customHeight="1" x14ac:dyDescent="0.25">
      <c r="A14" s="188" t="s">
        <v>189</v>
      </c>
      <c r="B14" s="189" t="s">
        <v>197</v>
      </c>
    </row>
    <row r="15" spans="1:4" ht="30" customHeight="1" x14ac:dyDescent="0.25">
      <c r="A15" s="188" t="s">
        <v>190</v>
      </c>
      <c r="B15" s="189" t="s">
        <v>538</v>
      </c>
    </row>
    <row r="16" spans="1:4" ht="51.75" customHeight="1" x14ac:dyDescent="0.25">
      <c r="A16" s="188" t="s">
        <v>191</v>
      </c>
      <c r="B16" s="189" t="s">
        <v>198</v>
      </c>
    </row>
    <row r="17" spans="1:11" ht="45.75" customHeight="1" x14ac:dyDescent="0.25">
      <c r="A17" s="188" t="s">
        <v>192</v>
      </c>
      <c r="B17" s="189" t="s">
        <v>199</v>
      </c>
    </row>
    <row r="18" spans="1:11" ht="81.900000000000006" customHeight="1" x14ac:dyDescent="0.25">
      <c r="A18" s="188" t="s">
        <v>193</v>
      </c>
      <c r="B18" s="189" t="s">
        <v>200</v>
      </c>
    </row>
    <row r="19" spans="1:11" ht="54.9" customHeight="1" x14ac:dyDescent="0.25">
      <c r="A19" s="188" t="s">
        <v>194</v>
      </c>
      <c r="B19" s="189" t="s">
        <v>195</v>
      </c>
    </row>
    <row r="20" spans="1:11" ht="70.5" customHeight="1" x14ac:dyDescent="0.25">
      <c r="A20" s="194"/>
      <c r="B20" s="195"/>
    </row>
    <row r="21" spans="1:11" ht="70.5" customHeight="1" x14ac:dyDescent="0.25">
      <c r="A21" s="194"/>
      <c r="B21" s="195"/>
    </row>
    <row r="22" spans="1:11" ht="24.9" customHeight="1" x14ac:dyDescent="0.25">
      <c r="B22" s="196"/>
    </row>
    <row r="23" spans="1:11" ht="24.9" customHeight="1" x14ac:dyDescent="0.25">
      <c r="H23" s="197"/>
      <c r="I23" s="166"/>
      <c r="J23" s="166"/>
      <c r="K23" s="166"/>
    </row>
    <row r="25" spans="1:11" ht="24.9" customHeight="1" x14ac:dyDescent="0.25">
      <c r="H25" s="197"/>
      <c r="I25" s="166"/>
      <c r="J25" s="166"/>
      <c r="K25" s="166"/>
    </row>
  </sheetData>
  <sheetProtection password="9120" sheet="1" objects="1" scenarios="1"/>
  <mergeCells count="1">
    <mergeCell ref="A10:A11"/>
  </mergeCells>
  <hyperlinks>
    <hyperlink ref="B11" r:id="rId1" xr:uid="{00000000-0004-0000-0400-000000000000}"/>
  </hyperlinks>
  <pageMargins left="0.70866141732283472" right="0.70866141732283472" top="0.98425196850393704" bottom="0.59055118110236227" header="0.31496062992125984" footer="0.31496062992125984"/>
  <pageSetup paperSize="9" scale="62" orientation="portrait" r:id="rId2"/>
  <headerFooter>
    <oddHeader>&amp;R&amp;G</oddHeader>
    <oddFooter>&amp;LStand: 12.01.2021&amp;CMFF AZ Folgeantrag BWZ 2021
&amp;A
&amp;P&amp;R&amp;G</oddFooter>
  </headerFooter>
  <drawing r:id="rId3"/>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tabColor theme="9" tint="0.59999389629810485"/>
    <pageSetUpPr fitToPage="1"/>
  </sheetPr>
  <dimension ref="A3:M64"/>
  <sheetViews>
    <sheetView zoomScaleNormal="100" workbookViewId="0">
      <selection activeCell="P58" sqref="P58"/>
    </sheetView>
  </sheetViews>
  <sheetFormatPr baseColWidth="10" defaultColWidth="11.44140625" defaultRowHeight="13.2" x14ac:dyDescent="0.25"/>
  <cols>
    <col min="1" max="1" width="4.5546875" style="166" customWidth="1"/>
    <col min="2" max="2" width="5.6640625" style="166" customWidth="1"/>
    <col min="3" max="11" width="11.44140625" style="166"/>
    <col min="12" max="12" width="17.44140625" style="166" customWidth="1"/>
    <col min="13" max="16384" width="11.44140625" style="166"/>
  </cols>
  <sheetData>
    <row r="3" spans="1:11" ht="13.8" x14ac:dyDescent="0.25">
      <c r="B3" s="164" t="str">
        <f>Grunddaten_Antrag!B11</f>
        <v>Münchner Förderformel (MFF);</v>
      </c>
    </row>
    <row r="4" spans="1:11" ht="13.8" x14ac:dyDescent="0.25">
      <c r="B4" s="164" t="str">
        <f>Grunddaten_Antrag!B12</f>
        <v>Folgeantrag auf Leistungen für den Bewilligungszeitraum (BWZ) 01.01. - 31.12.2021</v>
      </c>
    </row>
    <row r="5" spans="1:11" s="265" customFormat="1" ht="13.8" x14ac:dyDescent="0.25">
      <c r="B5" s="261"/>
    </row>
    <row r="6" spans="1:11" s="265" customFormat="1" ht="13.8" x14ac:dyDescent="0.25">
      <c r="B6" s="537">
        <f>Grunddaten_Antrag!$E$17</f>
        <v>0</v>
      </c>
      <c r="C6" s="538"/>
      <c r="D6" s="538"/>
      <c r="E6" s="538"/>
      <c r="F6" s="538"/>
      <c r="G6" s="538"/>
      <c r="H6" s="538"/>
      <c r="I6" s="538"/>
      <c r="J6" s="538"/>
      <c r="K6" s="538"/>
    </row>
    <row r="7" spans="1:11" s="265" customFormat="1" ht="13.8" x14ac:dyDescent="0.25">
      <c r="B7" s="537">
        <f>Grunddaten_Antrag!$E$26</f>
        <v>0</v>
      </c>
      <c r="C7" s="537"/>
      <c r="D7" s="537"/>
      <c r="E7" s="537"/>
      <c r="F7" s="537"/>
      <c r="G7" s="537"/>
      <c r="H7" s="537"/>
      <c r="I7" s="537"/>
      <c r="J7" s="537"/>
      <c r="K7" s="537"/>
    </row>
    <row r="8" spans="1:11" s="265" customFormat="1" ht="13.8" x14ac:dyDescent="0.25">
      <c r="B8" s="537">
        <f>Grunddaten_Antrag!$E$27</f>
        <v>0</v>
      </c>
      <c r="C8" s="537"/>
      <c r="D8" s="537"/>
      <c r="E8" s="537"/>
      <c r="F8" s="537"/>
      <c r="G8" s="537"/>
      <c r="H8" s="537"/>
      <c r="I8" s="537"/>
      <c r="J8" s="537"/>
      <c r="K8" s="537"/>
    </row>
    <row r="9" spans="1:11" s="265" customFormat="1" ht="13.8" x14ac:dyDescent="0.25">
      <c r="B9" s="261"/>
    </row>
    <row r="10" spans="1:11" ht="12.75" customHeight="1" x14ac:dyDescent="0.25"/>
    <row r="11" spans="1:11" ht="13.8" x14ac:dyDescent="0.25">
      <c r="B11" s="541" t="s">
        <v>70</v>
      </c>
      <c r="C11" s="541"/>
      <c r="D11" s="541"/>
      <c r="E11" s="541"/>
      <c r="F11" s="541"/>
      <c r="G11" s="541"/>
      <c r="H11" s="541"/>
      <c r="I11" s="541"/>
      <c r="J11" s="541"/>
      <c r="K11" s="541"/>
    </row>
    <row r="12" spans="1:11" ht="15" customHeight="1" x14ac:dyDescent="0.25">
      <c r="A12" s="4"/>
      <c r="B12" s="198"/>
      <c r="C12" s="198"/>
      <c r="D12" s="198"/>
      <c r="E12" s="198"/>
      <c r="F12" s="198"/>
      <c r="G12" s="198"/>
      <c r="H12" s="198"/>
      <c r="I12" s="198"/>
      <c r="J12" s="198"/>
      <c r="K12" s="198"/>
    </row>
    <row r="13" spans="1:11" ht="26.25" customHeight="1" x14ac:dyDescent="0.25">
      <c r="A13" s="4"/>
      <c r="B13" s="541" t="s">
        <v>73</v>
      </c>
      <c r="C13" s="541"/>
      <c r="D13" s="541"/>
      <c r="E13" s="541"/>
      <c r="F13" s="541"/>
      <c r="G13" s="541"/>
      <c r="H13" s="541"/>
      <c r="I13" s="541"/>
      <c r="J13" s="541"/>
      <c r="K13" s="541"/>
    </row>
    <row r="14" spans="1:11" ht="74.099999999999994" customHeight="1" x14ac:dyDescent="0.25">
      <c r="A14" s="4"/>
      <c r="B14" s="542" t="s">
        <v>72</v>
      </c>
      <c r="C14" s="543"/>
      <c r="D14" s="543"/>
      <c r="E14" s="543"/>
      <c r="F14" s="543"/>
      <c r="G14" s="543"/>
      <c r="H14" s="543"/>
      <c r="I14" s="543"/>
      <c r="J14" s="543"/>
      <c r="K14" s="544"/>
    </row>
    <row r="15" spans="1:11" ht="47.1" customHeight="1" x14ac:dyDescent="0.25">
      <c r="A15" s="4"/>
      <c r="B15" s="545" t="s">
        <v>318</v>
      </c>
      <c r="C15" s="546"/>
      <c r="D15" s="546"/>
      <c r="E15" s="546"/>
      <c r="F15" s="546"/>
      <c r="G15" s="546"/>
      <c r="H15" s="546"/>
      <c r="I15" s="546"/>
      <c r="J15" s="546"/>
      <c r="K15" s="547"/>
    </row>
    <row r="16" spans="1:11" ht="15" customHeight="1" x14ac:dyDescent="0.25">
      <c r="A16" s="4"/>
      <c r="B16" s="199"/>
      <c r="C16" s="199"/>
      <c r="D16" s="199"/>
      <c r="E16" s="199"/>
      <c r="F16" s="199"/>
      <c r="G16" s="199"/>
      <c r="H16" s="199"/>
      <c r="I16" s="199"/>
      <c r="J16" s="199"/>
      <c r="K16" s="199"/>
    </row>
    <row r="17" spans="1:12" ht="12.75" customHeight="1" x14ac:dyDescent="0.25">
      <c r="A17" s="4"/>
      <c r="B17" s="541" t="s">
        <v>136</v>
      </c>
      <c r="C17" s="541"/>
      <c r="D17" s="541"/>
      <c r="E17" s="541"/>
      <c r="F17" s="541"/>
      <c r="G17" s="541"/>
      <c r="H17" s="541"/>
      <c r="I17" s="541"/>
      <c r="J17" s="541"/>
      <c r="K17" s="541"/>
    </row>
    <row r="18" spans="1:12" ht="140.1" customHeight="1" x14ac:dyDescent="0.25">
      <c r="A18" s="4"/>
      <c r="B18" s="551" t="s">
        <v>444</v>
      </c>
      <c r="C18" s="552"/>
      <c r="D18" s="552"/>
      <c r="E18" s="552"/>
      <c r="F18" s="552"/>
      <c r="G18" s="552"/>
      <c r="H18" s="552"/>
      <c r="I18" s="552"/>
      <c r="J18" s="552"/>
      <c r="K18" s="553"/>
    </row>
    <row r="19" spans="1:12" ht="15" customHeight="1" x14ac:dyDescent="0.25">
      <c r="A19" s="4"/>
      <c r="B19" s="200"/>
      <c r="C19" s="200"/>
      <c r="D19" s="200"/>
      <c r="E19" s="200"/>
      <c r="F19" s="200"/>
      <c r="G19" s="200"/>
      <c r="H19" s="200"/>
      <c r="I19" s="200"/>
      <c r="J19" s="200"/>
      <c r="K19" s="200"/>
    </row>
    <row r="20" spans="1:12" ht="12.75" customHeight="1" x14ac:dyDescent="0.25">
      <c r="B20" s="549" t="s">
        <v>71</v>
      </c>
      <c r="C20" s="549"/>
      <c r="D20" s="549"/>
      <c r="E20" s="549"/>
      <c r="F20" s="549"/>
      <c r="G20" s="549"/>
      <c r="H20" s="549"/>
      <c r="I20" s="549"/>
      <c r="J20" s="549"/>
      <c r="K20" s="549"/>
    </row>
    <row r="21" spans="1:12" ht="66.75" customHeight="1" x14ac:dyDescent="0.25">
      <c r="B21" s="550" t="s">
        <v>245</v>
      </c>
      <c r="C21" s="550"/>
      <c r="D21" s="550"/>
      <c r="E21" s="550"/>
      <c r="F21" s="550"/>
      <c r="G21" s="550"/>
      <c r="H21" s="550"/>
      <c r="I21" s="550"/>
      <c r="J21" s="550"/>
      <c r="K21" s="550"/>
      <c r="L21" s="201"/>
    </row>
    <row r="22" spans="1:12" s="231" customFormat="1" ht="15" customHeight="1" x14ac:dyDescent="0.25">
      <c r="B22" s="233"/>
      <c r="C22" s="233"/>
      <c r="D22" s="233"/>
      <c r="E22" s="233"/>
      <c r="F22" s="233"/>
      <c r="G22" s="233"/>
      <c r="H22" s="233"/>
      <c r="I22" s="233"/>
      <c r="J22" s="233"/>
      <c r="K22" s="233"/>
      <c r="L22" s="201"/>
    </row>
    <row r="23" spans="1:12" s="231" customFormat="1" ht="12.75" customHeight="1" x14ac:dyDescent="0.25">
      <c r="B23" s="557" t="s">
        <v>410</v>
      </c>
      <c r="C23" s="558"/>
      <c r="D23" s="558"/>
      <c r="E23" s="558"/>
      <c r="F23" s="558"/>
      <c r="G23" s="558"/>
      <c r="H23" s="558"/>
      <c r="I23" s="558"/>
      <c r="J23" s="558"/>
      <c r="K23" s="559"/>
      <c r="L23" s="329"/>
    </row>
    <row r="24" spans="1:12" s="231" customFormat="1" ht="88.5" customHeight="1" x14ac:dyDescent="0.25">
      <c r="B24" s="554" t="s">
        <v>412</v>
      </c>
      <c r="C24" s="555"/>
      <c r="D24" s="555"/>
      <c r="E24" s="555"/>
      <c r="F24" s="555"/>
      <c r="G24" s="555"/>
      <c r="H24" s="555"/>
      <c r="I24" s="555"/>
      <c r="J24" s="555"/>
      <c r="K24" s="556"/>
      <c r="L24" s="201"/>
    </row>
    <row r="25" spans="1:12" ht="15" customHeight="1" x14ac:dyDescent="0.25"/>
    <row r="26" spans="1:12" ht="13.8" x14ac:dyDescent="0.25">
      <c r="B26" s="541" t="s">
        <v>74</v>
      </c>
      <c r="C26" s="541"/>
      <c r="D26" s="541"/>
      <c r="E26" s="541"/>
      <c r="F26" s="541"/>
      <c r="G26" s="541"/>
      <c r="H26" s="541"/>
      <c r="I26" s="541"/>
      <c r="J26" s="541"/>
      <c r="K26" s="541"/>
    </row>
    <row r="27" spans="1:12" ht="21" customHeight="1" x14ac:dyDescent="0.25">
      <c r="B27" s="548" t="s">
        <v>445</v>
      </c>
      <c r="C27" s="548"/>
      <c r="D27" s="548"/>
      <c r="E27" s="548"/>
      <c r="F27" s="548"/>
      <c r="G27" s="548"/>
      <c r="H27" s="548"/>
      <c r="I27" s="548"/>
      <c r="J27" s="548"/>
      <c r="K27" s="548"/>
    </row>
    <row r="28" spans="1:12" ht="63" customHeight="1" x14ac:dyDescent="0.25">
      <c r="A28" s="4"/>
      <c r="B28" s="548"/>
      <c r="C28" s="548"/>
      <c r="D28" s="548"/>
      <c r="E28" s="548"/>
      <c r="F28" s="548"/>
      <c r="G28" s="548"/>
      <c r="H28" s="548"/>
      <c r="I28" s="548"/>
      <c r="J28" s="548"/>
      <c r="K28" s="548"/>
    </row>
    <row r="29" spans="1:12" x14ac:dyDescent="0.25">
      <c r="B29" s="548"/>
      <c r="C29" s="548"/>
      <c r="D29" s="548"/>
      <c r="E29" s="548"/>
      <c r="F29" s="548"/>
      <c r="G29" s="548"/>
      <c r="H29" s="548"/>
      <c r="I29" s="548"/>
      <c r="J29" s="548"/>
      <c r="K29" s="548"/>
    </row>
    <row r="30" spans="1:12" ht="19.5" customHeight="1" x14ac:dyDescent="0.25">
      <c r="B30" s="548"/>
      <c r="C30" s="548"/>
      <c r="D30" s="548"/>
      <c r="E30" s="548"/>
      <c r="F30" s="548"/>
      <c r="G30" s="548"/>
      <c r="H30" s="548"/>
      <c r="I30" s="548"/>
      <c r="J30" s="548"/>
      <c r="K30" s="548"/>
    </row>
    <row r="31" spans="1:12" ht="12.75" customHeight="1" x14ac:dyDescent="0.25"/>
    <row r="32" spans="1:12" ht="13.8" x14ac:dyDescent="0.25">
      <c r="B32" s="202" t="s">
        <v>447</v>
      </c>
      <c r="C32" s="2"/>
      <c r="D32" s="2"/>
      <c r="E32" s="2"/>
      <c r="F32" s="2"/>
      <c r="G32" s="2"/>
      <c r="H32" s="2"/>
      <c r="I32" s="2"/>
      <c r="J32" s="2"/>
    </row>
    <row r="33" spans="2:13" ht="15.6" x14ac:dyDescent="0.25">
      <c r="B33" s="203"/>
      <c r="C33" s="204"/>
      <c r="D33" s="204"/>
      <c r="M33" s="202"/>
    </row>
    <row r="34" spans="2:13" ht="13.8" x14ac:dyDescent="0.25">
      <c r="B34" s="4"/>
      <c r="C34" s="82" t="s">
        <v>202</v>
      </c>
    </row>
    <row r="35" spans="2:13" ht="13.8" x14ac:dyDescent="0.25">
      <c r="C35" s="82" t="s">
        <v>319</v>
      </c>
    </row>
    <row r="36" spans="2:13" ht="13.8" x14ac:dyDescent="0.25">
      <c r="C36" s="82"/>
    </row>
    <row r="37" spans="2:13" s="267" customFormat="1" ht="13.8" x14ac:dyDescent="0.25">
      <c r="C37" s="266"/>
    </row>
    <row r="38" spans="2:13" ht="13.8" x14ac:dyDescent="0.25">
      <c r="B38" s="540" t="s">
        <v>539</v>
      </c>
      <c r="C38" s="540"/>
      <c r="D38" s="540"/>
      <c r="E38" s="540"/>
      <c r="F38" s="540"/>
      <c r="G38" s="540"/>
      <c r="H38" s="540"/>
      <c r="I38" s="540"/>
      <c r="J38" s="540"/>
      <c r="K38" s="540"/>
    </row>
    <row r="39" spans="2:13" ht="13.8" x14ac:dyDescent="0.25">
      <c r="B39" s="165"/>
      <c r="C39" s="165"/>
      <c r="D39" s="165"/>
      <c r="E39" s="165"/>
      <c r="F39" s="165"/>
      <c r="G39" s="205"/>
      <c r="H39" s="205"/>
      <c r="I39" s="205"/>
    </row>
    <row r="40" spans="2:13" ht="13.8" x14ac:dyDescent="0.25">
      <c r="C40" s="82" t="s">
        <v>75</v>
      </c>
    </row>
    <row r="41" spans="2:13" ht="15" x14ac:dyDescent="0.25">
      <c r="B41" s="206"/>
    </row>
    <row r="42" spans="2:13" ht="13.8" x14ac:dyDescent="0.25">
      <c r="C42" s="82" t="s">
        <v>76</v>
      </c>
    </row>
    <row r="43" spans="2:13" ht="13.8" x14ac:dyDescent="0.25">
      <c r="C43" s="82"/>
    </row>
    <row r="44" spans="2:13" ht="13.8" x14ac:dyDescent="0.25">
      <c r="C44" s="82" t="s">
        <v>77</v>
      </c>
    </row>
    <row r="45" spans="2:13" ht="13.8" x14ac:dyDescent="0.25">
      <c r="C45" s="82"/>
    </row>
    <row r="46" spans="2:13" ht="13.8" x14ac:dyDescent="0.25">
      <c r="C46" s="539" t="s">
        <v>78</v>
      </c>
      <c r="D46" s="539"/>
      <c r="E46" s="539"/>
      <c r="F46" s="539"/>
      <c r="G46" s="539"/>
      <c r="H46" s="539"/>
      <c r="I46" s="539"/>
      <c r="J46" s="539"/>
      <c r="K46" s="539"/>
    </row>
    <row r="47" spans="2:13" ht="15" x14ac:dyDescent="0.25">
      <c r="B47" s="206"/>
    </row>
    <row r="48" spans="2:13" ht="13.8" x14ac:dyDescent="0.25">
      <c r="C48" s="539" t="s">
        <v>79</v>
      </c>
      <c r="D48" s="539"/>
      <c r="E48" s="539"/>
      <c r="F48" s="539"/>
      <c r="G48" s="539"/>
      <c r="H48" s="539"/>
      <c r="I48" s="539"/>
      <c r="J48" s="539"/>
      <c r="K48" s="539"/>
    </row>
    <row r="49" spans="1:11" ht="15" x14ac:dyDescent="0.25">
      <c r="B49" s="206"/>
    </row>
    <row r="50" spans="1:11" ht="13.8" x14ac:dyDescent="0.25">
      <c r="C50" s="539" t="s">
        <v>411</v>
      </c>
      <c r="D50" s="539"/>
      <c r="E50" s="539"/>
      <c r="F50" s="539"/>
      <c r="G50" s="539"/>
      <c r="H50" s="539"/>
      <c r="I50" s="539"/>
      <c r="J50" s="539"/>
      <c r="K50" s="539"/>
    </row>
    <row r="51" spans="1:11" ht="15" x14ac:dyDescent="0.25">
      <c r="B51" s="206"/>
    </row>
    <row r="52" spans="1:11" ht="13.8" x14ac:dyDescent="0.25">
      <c r="C52" s="539" t="s">
        <v>80</v>
      </c>
      <c r="D52" s="539"/>
      <c r="E52" s="539"/>
      <c r="F52" s="539"/>
      <c r="G52" s="539"/>
      <c r="H52" s="539"/>
      <c r="I52" s="539"/>
      <c r="J52" s="539"/>
      <c r="K52" s="539"/>
    </row>
    <row r="53" spans="1:11" ht="15" x14ac:dyDescent="0.25">
      <c r="B53" s="206"/>
    </row>
    <row r="55" spans="1:11" x14ac:dyDescent="0.25">
      <c r="A55" s="98"/>
      <c r="B55" s="98"/>
      <c r="C55" s="98"/>
      <c r="D55" s="98"/>
      <c r="E55" s="98"/>
      <c r="F55" s="98"/>
    </row>
    <row r="56" spans="1:11" x14ac:dyDescent="0.25">
      <c r="A56" s="98"/>
      <c r="B56" s="207"/>
      <c r="C56" s="98"/>
      <c r="D56" s="98"/>
      <c r="E56" s="98"/>
      <c r="F56" s="98"/>
    </row>
    <row r="57" spans="1:11" x14ac:dyDescent="0.25">
      <c r="A57" s="98"/>
      <c r="B57" s="208"/>
      <c r="C57" s="98"/>
      <c r="D57" s="98"/>
      <c r="E57" s="98"/>
      <c r="F57" s="98"/>
    </row>
    <row r="58" spans="1:11" ht="15" x14ac:dyDescent="0.25">
      <c r="A58" s="98"/>
      <c r="B58" s="209" t="s">
        <v>81</v>
      </c>
      <c r="C58" s="210"/>
      <c r="D58" s="210"/>
      <c r="E58" s="210"/>
      <c r="F58" s="98"/>
    </row>
    <row r="59" spans="1:11" x14ac:dyDescent="0.25">
      <c r="A59" s="98"/>
      <c r="B59" s="208"/>
      <c r="C59" s="98"/>
      <c r="D59" s="98"/>
      <c r="E59" s="98"/>
      <c r="F59" s="98"/>
    </row>
    <row r="60" spans="1:11" x14ac:dyDescent="0.25">
      <c r="B60" s="197"/>
    </row>
    <row r="61" spans="1:11" x14ac:dyDescent="0.25">
      <c r="B61" s="197"/>
    </row>
    <row r="62" spans="1:11" x14ac:dyDescent="0.25">
      <c r="B62" s="197"/>
    </row>
    <row r="63" spans="1:11" x14ac:dyDescent="0.25">
      <c r="B63" s="197"/>
    </row>
    <row r="64" spans="1:11" x14ac:dyDescent="0.25">
      <c r="B64" s="197"/>
    </row>
  </sheetData>
  <sheetProtection password="9120" sheet="1" objects="1" scenarios="1"/>
  <mergeCells count="20">
    <mergeCell ref="C48:K48"/>
    <mergeCell ref="C50:K50"/>
    <mergeCell ref="C52:K52"/>
    <mergeCell ref="B11:K11"/>
    <mergeCell ref="B13:K13"/>
    <mergeCell ref="B14:K14"/>
    <mergeCell ref="B15:K15"/>
    <mergeCell ref="B26:K26"/>
    <mergeCell ref="B27:K30"/>
    <mergeCell ref="B20:K20"/>
    <mergeCell ref="B21:K21"/>
    <mergeCell ref="B17:K17"/>
    <mergeCell ref="B18:K18"/>
    <mergeCell ref="B24:K24"/>
    <mergeCell ref="B23:K23"/>
    <mergeCell ref="B6:K6"/>
    <mergeCell ref="B7:K7"/>
    <mergeCell ref="B8:K8"/>
    <mergeCell ref="C46:K46"/>
    <mergeCell ref="B38:K38"/>
  </mergeCells>
  <conditionalFormatting sqref="B34">
    <cfRule type="cellIs" dxfId="1" priority="5" stopIfTrue="1" operator="equal">
      <formula>2</formula>
    </cfRule>
    <cfRule type="cellIs" dxfId="0" priority="6" stopIfTrue="1" operator="equal">
      <formula>1</formula>
    </cfRule>
  </conditionalFormatting>
  <pageMargins left="0.70866141732283472" right="0.70866141732283472" top="0.98425196850393704" bottom="0.59055118110236227" header="0.31496062992125984" footer="0.31496062992125984"/>
  <pageSetup paperSize="9" scale="57" orientation="portrait" r:id="rId1"/>
  <headerFooter>
    <oddHeader>&amp;R&amp;G</oddHeader>
    <oddFooter>&amp;LStand: 12.01.2021&amp;CMFF AZ Folgeantrag BWZ 2021
&amp;A
&amp;P&amp;R&amp;G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292" r:id="rId5" name="Check Box 100">
              <controlPr defaultSize="0" autoFill="0" autoLine="0" autoPict="0">
                <anchor moveWithCells="1">
                  <from>
                    <xdr:col>1</xdr:col>
                    <xdr:colOff>22860</xdr:colOff>
                    <xdr:row>50</xdr:row>
                    <xdr:rowOff>190500</xdr:rowOff>
                  </from>
                  <to>
                    <xdr:col>1</xdr:col>
                    <xdr:colOff>350520</xdr:colOff>
                    <xdr:row>52</xdr:row>
                    <xdr:rowOff>38100</xdr:rowOff>
                  </to>
                </anchor>
              </controlPr>
            </control>
          </mc:Choice>
        </mc:AlternateContent>
        <mc:AlternateContent xmlns:mc="http://schemas.openxmlformats.org/markup-compatibility/2006">
          <mc:Choice Requires="x14">
            <control shapeId="8295" r:id="rId6" name="Check Box 103">
              <controlPr defaultSize="0" autoFill="0" autoLine="0" autoPict="0">
                <anchor moveWithCells="1">
                  <from>
                    <xdr:col>1</xdr:col>
                    <xdr:colOff>22860</xdr:colOff>
                    <xdr:row>49</xdr:row>
                    <xdr:rowOff>7620</xdr:rowOff>
                  </from>
                  <to>
                    <xdr:col>1</xdr:col>
                    <xdr:colOff>350520</xdr:colOff>
                    <xdr:row>50</xdr:row>
                    <xdr:rowOff>60960</xdr:rowOff>
                  </to>
                </anchor>
              </controlPr>
            </control>
          </mc:Choice>
        </mc:AlternateContent>
        <mc:AlternateContent xmlns:mc="http://schemas.openxmlformats.org/markup-compatibility/2006">
          <mc:Choice Requires="x14">
            <control shapeId="8296" r:id="rId7" name="Check Box 104">
              <controlPr defaultSize="0" autoFill="0" autoLine="0" autoPict="0">
                <anchor moveWithCells="1">
                  <from>
                    <xdr:col>1</xdr:col>
                    <xdr:colOff>22860</xdr:colOff>
                    <xdr:row>47</xdr:row>
                    <xdr:rowOff>7620</xdr:rowOff>
                  </from>
                  <to>
                    <xdr:col>1</xdr:col>
                    <xdr:colOff>350520</xdr:colOff>
                    <xdr:row>48</xdr:row>
                    <xdr:rowOff>60960</xdr:rowOff>
                  </to>
                </anchor>
              </controlPr>
            </control>
          </mc:Choice>
        </mc:AlternateContent>
        <mc:AlternateContent xmlns:mc="http://schemas.openxmlformats.org/markup-compatibility/2006">
          <mc:Choice Requires="x14">
            <control shapeId="8297" r:id="rId8" name="Check Box 105">
              <controlPr defaultSize="0" autoFill="0" autoLine="0" autoPict="0">
                <anchor moveWithCells="1">
                  <from>
                    <xdr:col>1</xdr:col>
                    <xdr:colOff>22860</xdr:colOff>
                    <xdr:row>45</xdr:row>
                    <xdr:rowOff>7620</xdr:rowOff>
                  </from>
                  <to>
                    <xdr:col>1</xdr:col>
                    <xdr:colOff>350520</xdr:colOff>
                    <xdr:row>46</xdr:row>
                    <xdr:rowOff>60960</xdr:rowOff>
                  </to>
                </anchor>
              </controlPr>
            </control>
          </mc:Choice>
        </mc:AlternateContent>
        <mc:AlternateContent xmlns:mc="http://schemas.openxmlformats.org/markup-compatibility/2006">
          <mc:Choice Requires="x14">
            <control shapeId="8301" r:id="rId9" name="Check Box 109">
              <controlPr defaultSize="0" autoFill="0" autoLine="0" autoPict="0">
                <anchor moveWithCells="1">
                  <from>
                    <xdr:col>1</xdr:col>
                    <xdr:colOff>22860</xdr:colOff>
                    <xdr:row>43</xdr:row>
                    <xdr:rowOff>7620</xdr:rowOff>
                  </from>
                  <to>
                    <xdr:col>1</xdr:col>
                    <xdr:colOff>350520</xdr:colOff>
                    <xdr:row>44</xdr:row>
                    <xdr:rowOff>60960</xdr:rowOff>
                  </to>
                </anchor>
              </controlPr>
            </control>
          </mc:Choice>
        </mc:AlternateContent>
        <mc:AlternateContent xmlns:mc="http://schemas.openxmlformats.org/markup-compatibility/2006">
          <mc:Choice Requires="x14">
            <control shapeId="8302" r:id="rId10" name="Check Box 110">
              <controlPr defaultSize="0" autoFill="0" autoLine="0" autoPict="0">
                <anchor moveWithCells="1">
                  <from>
                    <xdr:col>1</xdr:col>
                    <xdr:colOff>22860</xdr:colOff>
                    <xdr:row>33</xdr:row>
                    <xdr:rowOff>7620</xdr:rowOff>
                  </from>
                  <to>
                    <xdr:col>1</xdr:col>
                    <xdr:colOff>350520</xdr:colOff>
                    <xdr:row>34</xdr:row>
                    <xdr:rowOff>60960</xdr:rowOff>
                  </to>
                </anchor>
              </controlPr>
            </control>
          </mc:Choice>
        </mc:AlternateContent>
        <mc:AlternateContent xmlns:mc="http://schemas.openxmlformats.org/markup-compatibility/2006">
          <mc:Choice Requires="x14">
            <control shapeId="8303" r:id="rId11" name="Check Box 111">
              <controlPr defaultSize="0" autoFill="0" autoLine="0" autoPict="0">
                <anchor moveWithCells="1">
                  <from>
                    <xdr:col>1</xdr:col>
                    <xdr:colOff>22860</xdr:colOff>
                    <xdr:row>39</xdr:row>
                    <xdr:rowOff>7620</xdr:rowOff>
                  </from>
                  <to>
                    <xdr:col>1</xdr:col>
                    <xdr:colOff>350520</xdr:colOff>
                    <xdr:row>40</xdr:row>
                    <xdr:rowOff>60960</xdr:rowOff>
                  </to>
                </anchor>
              </controlPr>
            </control>
          </mc:Choice>
        </mc:AlternateContent>
        <mc:AlternateContent xmlns:mc="http://schemas.openxmlformats.org/markup-compatibility/2006">
          <mc:Choice Requires="x14">
            <control shapeId="8304" r:id="rId12" name="Check Box 112">
              <controlPr defaultSize="0" autoFill="0" autoLine="0" autoPict="0">
                <anchor moveWithCells="1">
                  <from>
                    <xdr:col>1</xdr:col>
                    <xdr:colOff>22860</xdr:colOff>
                    <xdr:row>41</xdr:row>
                    <xdr:rowOff>7620</xdr:rowOff>
                  </from>
                  <to>
                    <xdr:col>1</xdr:col>
                    <xdr:colOff>350520</xdr:colOff>
                    <xdr:row>42</xdr:row>
                    <xdr:rowOff>45720</xdr:rowOff>
                  </to>
                </anchor>
              </controlPr>
            </control>
          </mc:Choice>
        </mc:AlternateContent>
        <mc:AlternateContent xmlns:mc="http://schemas.openxmlformats.org/markup-compatibility/2006">
          <mc:Choice Requires="x14">
            <control shapeId="8306" r:id="rId13" name="Check Box 114">
              <controlPr defaultSize="0" autoFill="0" autoLine="0" autoPict="0">
                <anchor moveWithCells="1">
                  <from>
                    <xdr:col>1</xdr:col>
                    <xdr:colOff>22860</xdr:colOff>
                    <xdr:row>45</xdr:row>
                    <xdr:rowOff>0</xdr:rowOff>
                  </from>
                  <to>
                    <xdr:col>1</xdr:col>
                    <xdr:colOff>350520</xdr:colOff>
                    <xdr:row>46</xdr:row>
                    <xdr:rowOff>38100</xdr:rowOff>
                  </to>
                </anchor>
              </controlPr>
            </control>
          </mc:Choice>
        </mc:AlternateContent>
        <mc:AlternateContent xmlns:mc="http://schemas.openxmlformats.org/markup-compatibility/2006">
          <mc:Choice Requires="x14">
            <control shapeId="8308" r:id="rId14" name="Check Box 116">
              <controlPr defaultSize="0" autoFill="0" autoLine="0" autoPict="0">
                <anchor moveWithCells="1">
                  <from>
                    <xdr:col>1</xdr:col>
                    <xdr:colOff>22860</xdr:colOff>
                    <xdr:row>45</xdr:row>
                    <xdr:rowOff>0</xdr:rowOff>
                  </from>
                  <to>
                    <xdr:col>1</xdr:col>
                    <xdr:colOff>350520</xdr:colOff>
                    <xdr:row>46</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theme="4" tint="0.39997558519241921"/>
  </sheetPr>
  <dimension ref="A1:K85"/>
  <sheetViews>
    <sheetView zoomScale="90" zoomScaleNormal="90" workbookViewId="0">
      <selection activeCell="J37" sqref="J37"/>
    </sheetView>
  </sheetViews>
  <sheetFormatPr baseColWidth="10" defaultColWidth="11.5546875" defaultRowHeight="13.2" x14ac:dyDescent="0.25"/>
  <cols>
    <col min="1" max="1" width="34.33203125" style="1" customWidth="1"/>
    <col min="2" max="2" width="35.88671875" style="1" customWidth="1"/>
    <col min="3" max="3" width="19.6640625" style="1" customWidth="1"/>
    <col min="4" max="4" width="20.6640625" style="1" customWidth="1"/>
    <col min="5" max="5" width="21.109375" style="1" customWidth="1"/>
    <col min="6" max="6" width="18.5546875" style="1" customWidth="1"/>
    <col min="7" max="7" width="1.6640625" style="38" customWidth="1"/>
    <col min="8" max="8" width="23" style="1" customWidth="1"/>
    <col min="9" max="9" width="21.109375" style="1" customWidth="1"/>
    <col min="10" max="11" width="21.33203125" style="1" customWidth="1"/>
    <col min="12" max="16384" width="11.5546875" style="1"/>
  </cols>
  <sheetData>
    <row r="1" spans="1:11" s="2" customFormat="1" ht="12" customHeight="1" x14ac:dyDescent="0.3">
      <c r="A1" s="6"/>
      <c r="B1" s="3"/>
      <c r="G1" s="38"/>
    </row>
    <row r="2" spans="1:11" s="2" customFormat="1" ht="12" customHeight="1" x14ac:dyDescent="0.3">
      <c r="A2" s="6"/>
      <c r="B2" s="3"/>
      <c r="G2" s="38"/>
    </row>
    <row r="3" spans="1:11" s="2" customFormat="1" ht="17.399999999999999" x14ac:dyDescent="0.3">
      <c r="A3" s="560" t="s">
        <v>389</v>
      </c>
      <c r="B3" s="560"/>
      <c r="C3" s="560"/>
      <c r="D3" s="560"/>
      <c r="E3" s="560"/>
      <c r="F3" s="560"/>
      <c r="G3" s="560"/>
      <c r="H3" s="560"/>
      <c r="I3" s="560"/>
    </row>
    <row r="4" spans="1:11" s="2" customFormat="1" ht="12" customHeight="1" x14ac:dyDescent="0.25">
      <c r="A4" s="3"/>
      <c r="B4" s="3"/>
      <c r="G4" s="38"/>
    </row>
    <row r="5" spans="1:11" s="2" customFormat="1" ht="13.8" x14ac:dyDescent="0.25">
      <c r="A5" s="561" t="s">
        <v>14</v>
      </c>
      <c r="B5" s="561"/>
      <c r="C5" s="561"/>
      <c r="D5" s="561"/>
      <c r="E5" s="561"/>
      <c r="F5" s="561"/>
      <c r="G5" s="561"/>
      <c r="H5" s="561"/>
      <c r="I5" s="561"/>
    </row>
    <row r="6" spans="1:11" s="2" customFormat="1" ht="13.8" x14ac:dyDescent="0.25">
      <c r="A6" s="7"/>
      <c r="B6" s="3"/>
      <c r="G6" s="38"/>
    </row>
    <row r="7" spans="1:11" s="2" customFormat="1" ht="13.8" x14ac:dyDescent="0.25">
      <c r="A7" s="3"/>
      <c r="B7" s="3"/>
      <c r="G7" s="38"/>
    </row>
    <row r="8" spans="1:11" ht="13.8" x14ac:dyDescent="0.25">
      <c r="A8" s="111" t="s">
        <v>15</v>
      </c>
      <c r="B8" s="538">
        <f>Grunddaten_Antrag!E17</f>
        <v>0</v>
      </c>
      <c r="C8" s="538"/>
      <c r="D8" s="538"/>
      <c r="E8" s="538"/>
      <c r="F8" s="538"/>
      <c r="G8" s="81"/>
    </row>
    <row r="9" spans="1:11" ht="13.8" x14ac:dyDescent="0.25">
      <c r="A9" s="111" t="s">
        <v>16</v>
      </c>
      <c r="B9" s="537">
        <f>Grunddaten_Antrag!E26</f>
        <v>0</v>
      </c>
      <c r="C9" s="537"/>
      <c r="D9" s="537"/>
      <c r="E9" s="537"/>
      <c r="F9" s="537"/>
      <c r="G9" s="81"/>
    </row>
    <row r="10" spans="1:11" ht="13.8" x14ac:dyDescent="0.25">
      <c r="A10" s="111" t="s">
        <v>17</v>
      </c>
      <c r="B10" s="537">
        <f>Grunddaten_Antrag!E27</f>
        <v>0</v>
      </c>
      <c r="C10" s="537"/>
      <c r="D10" s="537"/>
      <c r="E10" s="537"/>
      <c r="F10" s="537"/>
      <c r="G10" s="81"/>
    </row>
    <row r="11" spans="1:11" ht="13.8" x14ac:dyDescent="0.25">
      <c r="A11" s="111" t="s">
        <v>82</v>
      </c>
      <c r="B11" s="597">
        <f>Grunddaten_Antrag!E34</f>
        <v>12</v>
      </c>
      <c r="C11" s="597"/>
      <c r="D11" s="597"/>
      <c r="E11" s="597"/>
      <c r="F11" s="597"/>
      <c r="G11" s="132"/>
    </row>
    <row r="12" spans="1:11" ht="13.8" x14ac:dyDescent="0.25">
      <c r="A12" s="156" t="s">
        <v>301</v>
      </c>
      <c r="B12" s="599">
        <f>Grunddaten_Antrag!E32</f>
        <v>0</v>
      </c>
      <c r="C12" s="597"/>
      <c r="D12" s="597"/>
      <c r="E12" s="597"/>
      <c r="F12" s="597"/>
    </row>
    <row r="15" spans="1:11" ht="13.8" x14ac:dyDescent="0.25">
      <c r="A15" s="563" t="s">
        <v>391</v>
      </c>
      <c r="B15" s="563"/>
      <c r="C15" s="563"/>
      <c r="D15" s="568">
        <f>Basiswerte!B2</f>
        <v>1235.77</v>
      </c>
      <c r="E15" s="568"/>
      <c r="F15" s="568"/>
      <c r="G15" s="33"/>
    </row>
    <row r="16" spans="1:11" ht="29.85" customHeight="1" x14ac:dyDescent="0.25">
      <c r="A16" s="567" t="s">
        <v>392</v>
      </c>
      <c r="B16" s="567"/>
      <c r="C16" s="567"/>
      <c r="D16" s="568">
        <f>'Beantragung Förderung'!F16</f>
        <v>0</v>
      </c>
      <c r="E16" s="568"/>
      <c r="F16" s="568"/>
      <c r="G16" s="33"/>
      <c r="I16" s="2"/>
      <c r="J16" s="2"/>
      <c r="K16" s="2"/>
    </row>
    <row r="17" spans="1:11" ht="13.8" x14ac:dyDescent="0.25">
      <c r="A17" s="563" t="s">
        <v>18</v>
      </c>
      <c r="B17" s="563"/>
      <c r="C17" s="563"/>
      <c r="D17" s="158" t="str">
        <f>'Beantragung Förderung'!D94</f>
        <v>----------------</v>
      </c>
      <c r="E17" s="569" t="str">
        <f>'Beantragung Förderung'!E94</f>
        <v>----------------</v>
      </c>
      <c r="F17" s="569"/>
      <c r="G17" s="133"/>
    </row>
    <row r="18" spans="1:11" ht="13.8" x14ac:dyDescent="0.25">
      <c r="A18" s="563" t="s">
        <v>126</v>
      </c>
      <c r="B18" s="563"/>
      <c r="C18" s="563"/>
      <c r="D18" s="570">
        <f>'Beantragung Förderung'!F20</f>
        <v>0</v>
      </c>
      <c r="E18" s="570"/>
      <c r="F18" s="570"/>
      <c r="G18" s="133"/>
    </row>
    <row r="19" spans="1:11" ht="13.65" customHeight="1" x14ac:dyDescent="0.25">
      <c r="A19" s="562" t="s">
        <v>127</v>
      </c>
      <c r="B19" s="562"/>
      <c r="C19" s="562"/>
      <c r="D19" s="571">
        <f>'weitere Daten für das Formular'!J3</f>
        <v>0</v>
      </c>
      <c r="E19" s="571"/>
      <c r="F19" s="571"/>
      <c r="G19" s="133"/>
    </row>
    <row r="21" spans="1:11" s="43" customFormat="1" ht="12.75" customHeight="1" x14ac:dyDescent="0.25">
      <c r="A21" s="598" t="s">
        <v>19</v>
      </c>
      <c r="B21" s="598"/>
      <c r="C21" s="598"/>
      <c r="D21" s="598"/>
      <c r="E21" s="595" t="s">
        <v>20</v>
      </c>
      <c r="F21" s="596"/>
      <c r="G21" s="134"/>
    </row>
    <row r="22" spans="1:11" s="43" customFormat="1" ht="32.25" customHeight="1" x14ac:dyDescent="0.25">
      <c r="A22" s="565" t="s">
        <v>128</v>
      </c>
      <c r="B22" s="565"/>
      <c r="C22" s="566" t="s">
        <v>21</v>
      </c>
      <c r="D22" s="566"/>
      <c r="E22" s="592">
        <f>'Beantragung Förderung'!F17</f>
        <v>0</v>
      </c>
      <c r="F22" s="592"/>
      <c r="G22" s="135"/>
      <c r="I22" s="117"/>
    </row>
    <row r="23" spans="1:11" s="43" customFormat="1" ht="29.25" customHeight="1" x14ac:dyDescent="0.25">
      <c r="A23" s="565" t="s">
        <v>22</v>
      </c>
      <c r="B23" s="565"/>
      <c r="C23" s="566" t="s">
        <v>129</v>
      </c>
      <c r="D23" s="566"/>
      <c r="E23" s="593">
        <f>'Beantragung Förderung'!F18</f>
        <v>0</v>
      </c>
      <c r="F23" s="593"/>
      <c r="G23" s="136"/>
    </row>
    <row r="24" spans="1:11" s="68" customFormat="1" ht="29.25" customHeight="1" x14ac:dyDescent="0.25">
      <c r="A24" s="565" t="s">
        <v>203</v>
      </c>
      <c r="B24" s="565"/>
      <c r="C24" s="566" t="s">
        <v>206</v>
      </c>
      <c r="D24" s="566"/>
      <c r="E24" s="593">
        <f>'Beantragung Förderung'!F19</f>
        <v>0</v>
      </c>
      <c r="F24" s="593"/>
      <c r="G24" s="136"/>
      <c r="H24" s="591" t="s">
        <v>282</v>
      </c>
      <c r="I24" s="591"/>
    </row>
    <row r="25" spans="1:11" s="43" customFormat="1" ht="32.25" customHeight="1" x14ac:dyDescent="0.25">
      <c r="A25" s="565" t="s">
        <v>308</v>
      </c>
      <c r="B25" s="565"/>
      <c r="C25" s="577" t="s">
        <v>23</v>
      </c>
      <c r="D25" s="577"/>
      <c r="E25" s="594">
        <f>(E22*5)/10.5</f>
        <v>0</v>
      </c>
      <c r="F25" s="594"/>
      <c r="G25" s="137"/>
      <c r="H25" s="123" t="s">
        <v>309</v>
      </c>
      <c r="I25" s="124">
        <f>'Beantragung Förderung'!F20</f>
        <v>0</v>
      </c>
    </row>
    <row r="26" spans="1:11" s="43" customFormat="1" ht="19.5" customHeight="1" x14ac:dyDescent="0.25">
      <c r="A26" s="538" t="s">
        <v>24</v>
      </c>
      <c r="B26" s="538"/>
      <c r="C26" s="577" t="s">
        <v>23</v>
      </c>
      <c r="D26" s="577"/>
      <c r="E26" s="594">
        <f>SUM(E23-(E22*5/10.5))</f>
        <v>0</v>
      </c>
      <c r="F26" s="594"/>
      <c r="G26" s="137"/>
      <c r="H26" s="123" t="s">
        <v>283</v>
      </c>
      <c r="I26" s="125">
        <f>'Beantragung Förderung'!F17</f>
        <v>0</v>
      </c>
    </row>
    <row r="27" spans="1:11" s="68" customFormat="1" ht="24.75" customHeight="1" x14ac:dyDescent="0.25">
      <c r="A27" s="538" t="s">
        <v>165</v>
      </c>
      <c r="B27" s="538"/>
      <c r="C27" s="577" t="s">
        <v>23</v>
      </c>
      <c r="D27" s="577"/>
      <c r="E27" s="589" t="str">
        <f>'Beantragung Förderung'!H67</f>
        <v>Fachkraftquote eingehalten</v>
      </c>
      <c r="F27" s="590"/>
      <c r="G27" s="138"/>
      <c r="H27" s="126" t="s">
        <v>284</v>
      </c>
      <c r="I27" s="125">
        <f>'Beantragung Förderung'!F18</f>
        <v>0</v>
      </c>
      <c r="J27" s="71"/>
      <c r="K27" s="71"/>
    </row>
    <row r="28" spans="1:11" s="43" customFormat="1" ht="27.6" customHeight="1" x14ac:dyDescent="0.25">
      <c r="A28" s="578" t="s">
        <v>393</v>
      </c>
      <c r="B28" s="578"/>
      <c r="C28" s="577"/>
      <c r="D28" s="577" t="s">
        <v>25</v>
      </c>
      <c r="E28" s="582">
        <f>Basiswerte!B12</f>
        <v>61666.67</v>
      </c>
      <c r="F28" s="583"/>
      <c r="G28" s="139"/>
      <c r="H28" s="127" t="s">
        <v>285</v>
      </c>
      <c r="I28" s="128">
        <f>'Beantragung Förderung'!F16</f>
        <v>0</v>
      </c>
      <c r="J28" s="71"/>
      <c r="K28" s="71"/>
    </row>
    <row r="29" spans="1:11" s="43" customFormat="1" ht="30" customHeight="1" x14ac:dyDescent="0.25">
      <c r="A29" s="564" t="s">
        <v>26</v>
      </c>
      <c r="B29" s="564"/>
      <c r="C29" s="538" t="s">
        <v>23</v>
      </c>
      <c r="D29" s="538"/>
      <c r="E29" s="587">
        <f>(E28/39*E26)</f>
        <v>0</v>
      </c>
      <c r="F29" s="588"/>
      <c r="G29" s="70"/>
    </row>
    <row r="30" spans="1:11" s="43" customFormat="1" ht="20.100000000000001" customHeight="1" x14ac:dyDescent="0.25">
      <c r="A30" s="564" t="s">
        <v>157</v>
      </c>
      <c r="B30" s="564"/>
      <c r="C30" s="538" t="s">
        <v>130</v>
      </c>
      <c r="D30" s="538"/>
      <c r="E30" s="587">
        <f>'Beantragung Förderung'!H61</f>
        <v>0</v>
      </c>
      <c r="F30" s="588"/>
      <c r="G30" s="70"/>
    </row>
    <row r="31" spans="1:11" s="154" customFormat="1" x14ac:dyDescent="0.25">
      <c r="G31" s="38"/>
    </row>
    <row r="32" spans="1:11" s="154" customFormat="1" x14ac:dyDescent="0.25">
      <c r="G32" s="38"/>
    </row>
    <row r="33" spans="1:10" ht="13.8" x14ac:dyDescent="0.25">
      <c r="A33" s="579" t="s">
        <v>27</v>
      </c>
      <c r="B33" s="580"/>
      <c r="C33" s="580"/>
      <c r="D33" s="580"/>
      <c r="E33" s="581"/>
    </row>
    <row r="34" spans="1:10" ht="27.6" x14ac:dyDescent="0.25">
      <c r="A34" s="20" t="s">
        <v>28</v>
      </c>
      <c r="B34" s="20" t="s">
        <v>29</v>
      </c>
      <c r="C34" s="20" t="s">
        <v>30</v>
      </c>
      <c r="D34" s="20" t="s">
        <v>31</v>
      </c>
      <c r="E34" s="20" t="s">
        <v>32</v>
      </c>
    </row>
    <row r="35" spans="1:10" ht="20.25" customHeight="1" x14ac:dyDescent="0.25">
      <c r="A35" s="111" t="s">
        <v>7</v>
      </c>
      <c r="B35" s="21">
        <f>Basiswerte!B4</f>
        <v>0.05</v>
      </c>
      <c r="C35" s="22">
        <f>D16*Basiswerte!B4</f>
        <v>0</v>
      </c>
      <c r="D35" s="23">
        <f>C35</f>
        <v>0</v>
      </c>
      <c r="E35" s="24">
        <f>IF(C35&lt;=D35,C35,IF(C35&gt;D35,D35,0))</f>
        <v>0</v>
      </c>
      <c r="H35" s="127" t="s">
        <v>286</v>
      </c>
      <c r="I35" s="129">
        <f>'Beantragung Förderung'!F79</f>
        <v>0</v>
      </c>
    </row>
    <row r="36" spans="1:10" ht="17.25" customHeight="1" x14ac:dyDescent="0.25">
      <c r="A36" s="111" t="s">
        <v>8</v>
      </c>
      <c r="B36" s="21">
        <f>Basiswerte!B5</f>
        <v>0.1</v>
      </c>
      <c r="C36" s="22" t="str">
        <f>IF('Beantragung Förderung'!B85="Ja",'Beantragung Förderung'!E85,"0,00 €")</f>
        <v>0,00 €</v>
      </c>
      <c r="D36" s="25">
        <f>'Beantragung Förderung'!I85</f>
        <v>0</v>
      </c>
      <c r="E36" s="24">
        <f>'Beantragung Förderung'!J85</f>
        <v>0</v>
      </c>
      <c r="H36" s="127" t="s">
        <v>287</v>
      </c>
      <c r="I36" s="129">
        <f>'Beantragung Förderung'!J85</f>
        <v>0</v>
      </c>
    </row>
    <row r="37" spans="1:10" ht="27.6" x14ac:dyDescent="0.25">
      <c r="A37" s="111" t="s">
        <v>33</v>
      </c>
      <c r="B37" s="21" t="str">
        <f>D17</f>
        <v>----------------</v>
      </c>
      <c r="C37" s="22" t="str">
        <f>IF('Beantragung Förderung'!B94="Ja",'Beantragung Förderung'!G94,"0,00 €")</f>
        <v>0,00 €</v>
      </c>
      <c r="D37" s="25">
        <f>'Beantragung Förderung'!K94</f>
        <v>0</v>
      </c>
      <c r="E37" s="140">
        <f>IF('Beantragung Förderung'!K94+'Beantragung Förderung'!F97&lt;'Beantragung Förderung'!F94,'Beantragung Förderung'!K94+'Beantragung Förderung'!F97,IF('Beantragung Förderung'!K94+'Beantragung Förderung'!F97&gt;'Beantragung Förderung'!F94,'Beantragung Förderung'!F94,'Beantragung Förderung'!K94+'Beantragung Förderung'!F97))</f>
        <v>0</v>
      </c>
      <c r="H37" s="126" t="s">
        <v>299</v>
      </c>
      <c r="I37" s="129">
        <f>'Beantragung Förderung'!K94</f>
        <v>0</v>
      </c>
      <c r="J37" s="328" t="s">
        <v>478</v>
      </c>
    </row>
    <row r="38" spans="1:10" ht="13.8" x14ac:dyDescent="0.25">
      <c r="A38" s="111" t="s">
        <v>34</v>
      </c>
      <c r="B38" s="21" t="s">
        <v>35</v>
      </c>
      <c r="C38" s="22" t="str">
        <f>IF('Beantragung Förderung'!B97="Ja",'Beantragung Förderung'!D97,"0,00 €")</f>
        <v>0,00 €</v>
      </c>
      <c r="D38" s="25">
        <f>'Beantragung Förderung'!E97</f>
        <v>0</v>
      </c>
      <c r="E38" s="143"/>
      <c r="H38" s="127" t="s">
        <v>300</v>
      </c>
      <c r="I38" s="129">
        <f>'Beantragung Förderung'!F97</f>
        <v>0</v>
      </c>
      <c r="J38" s="327">
        <f>I37+I38</f>
        <v>0</v>
      </c>
    </row>
    <row r="39" spans="1:10" ht="13.8" x14ac:dyDescent="0.25">
      <c r="A39" s="111" t="s">
        <v>11</v>
      </c>
      <c r="B39" s="35">
        <f>IF(Grunddaten_Antrag!E34=12,Basiswerte!B8,IF(Grunddaten_Antrag!E34=11,Basiswerte!C8,IF(Grunddaten_Antrag!E34=10,Basiswerte!D8,IF(Grunddaten_Antrag!E34=9,Basiswerte!E8,IF(Grunddaten_Antrag!E34=8,Basiswerte!F8,IF(Grunddaten_Antrag!E34=7,Basiswerte!G8,IF(Grunddaten_Antrag!E34=6,Basiswerte!H8,IF(Grunddaten_Antrag!E34=5,Basiswerte!I8,IF(Grunddaten_Antrag!E34=4,Basiswerte!J8,IF(Grunddaten_Antrag!E34=3,Basiswerte!K8,IF(Grunddaten_Antrag!E34=2,Basiswerte!L8,IF(Grunddaten_Antrag!E34=1,Basiswerte!M8))))))))))))</f>
        <v>4.4999999999999997E-3</v>
      </c>
      <c r="C39" s="22" t="str">
        <f>IF('Beantragung Förderung'!B86="Ja",'Beantragung Förderung'!E86,"0,00 €")</f>
        <v>0,00 €</v>
      </c>
      <c r="D39" s="25">
        <f>'Beantragung Förderung'!I86</f>
        <v>0</v>
      </c>
      <c r="E39" s="24">
        <f>'Beantragung Förderung'!J86</f>
        <v>0</v>
      </c>
      <c r="H39" s="127" t="s">
        <v>288</v>
      </c>
      <c r="I39" s="129">
        <f>'Beantragung Förderung'!J86</f>
        <v>0</v>
      </c>
    </row>
    <row r="40" spans="1:10" ht="13.8" x14ac:dyDescent="0.25">
      <c r="A40" s="111" t="s">
        <v>158</v>
      </c>
      <c r="B40" s="34">
        <f>Basiswerte!B9</f>
        <v>0.14000000000000001</v>
      </c>
      <c r="C40" s="22" t="str">
        <f>IF('Beantragung Förderung'!B87="Ja",'Beantragung Förderung'!E87,"0,00 €")</f>
        <v>0,00 €</v>
      </c>
      <c r="D40" s="25">
        <f>'Beantragung Förderung'!I87</f>
        <v>0</v>
      </c>
      <c r="E40" s="24">
        <f>'Beantragung Förderung'!J87</f>
        <v>0</v>
      </c>
      <c r="H40" s="127" t="s">
        <v>289</v>
      </c>
      <c r="I40" s="129">
        <f>'Beantragung Förderung'!J87</f>
        <v>0</v>
      </c>
    </row>
    <row r="41" spans="1:10" ht="13.8" x14ac:dyDescent="0.25">
      <c r="A41" s="111" t="s">
        <v>159</v>
      </c>
      <c r="B41" s="42">
        <f>Basiswerte!B10</f>
        <v>7414.62</v>
      </c>
      <c r="C41" s="22" t="str">
        <f>IF('Beantragung Förderung'!B88="Ja",'Beantragung Förderung'!E88,"0,00 €")</f>
        <v>0,00 €</v>
      </c>
      <c r="D41" s="25">
        <f>'Beantragung Förderung'!I88</f>
        <v>0</v>
      </c>
      <c r="E41" s="24">
        <f>'Beantragung Förderung'!J88</f>
        <v>0</v>
      </c>
      <c r="H41" s="127" t="s">
        <v>290</v>
      </c>
      <c r="I41" s="129">
        <f>'Beantragung Förderung'!J88</f>
        <v>0</v>
      </c>
    </row>
    <row r="42" spans="1:10" ht="13.8" x14ac:dyDescent="0.25">
      <c r="A42" s="111" t="s">
        <v>36</v>
      </c>
      <c r="B42" s="141" t="s">
        <v>37</v>
      </c>
      <c r="C42" s="141"/>
      <c r="D42" s="141"/>
      <c r="E42" s="24">
        <f>B61</f>
        <v>0</v>
      </c>
      <c r="H42" s="127" t="s">
        <v>36</v>
      </c>
      <c r="I42" s="129">
        <f>'Beantragung Förderung'!D106</f>
        <v>0</v>
      </c>
    </row>
    <row r="43" spans="1:10" ht="13.8" x14ac:dyDescent="0.25">
      <c r="A43" s="112" t="s">
        <v>38</v>
      </c>
      <c r="B43" s="130"/>
      <c r="C43" s="131"/>
      <c r="D43" s="26"/>
      <c r="E43" s="27">
        <f>SUM(E35:E42)</f>
        <v>0</v>
      </c>
      <c r="H43" s="127" t="s">
        <v>291</v>
      </c>
      <c r="I43" s="129">
        <f>SUM('Beantragung Förderung'!E126:E126+'Beantragung Förderung'!F126:F126)</f>
        <v>0</v>
      </c>
    </row>
    <row r="44" spans="1:10" ht="13.8" x14ac:dyDescent="0.25">
      <c r="H44" s="127" t="s">
        <v>292</v>
      </c>
      <c r="I44" s="129">
        <f>IF('Beantragung Förderung'!H136="Ja",'Beantragung Förderung'!E140+'Beantragung Förderung'!F140,'Beantragung Förderung'!E139+'Beantragung Förderung'!F139)</f>
        <v>0</v>
      </c>
    </row>
    <row r="45" spans="1:10" s="154" customFormat="1" ht="13.8" x14ac:dyDescent="0.25">
      <c r="A45" s="4"/>
      <c r="B45" s="4"/>
      <c r="C45" s="4"/>
      <c r="G45" s="38"/>
      <c r="H45" s="127" t="s">
        <v>477</v>
      </c>
      <c r="I45" s="325" t="str">
        <f>'Beantragung Förderung'!E169</f>
        <v>0,00 €</v>
      </c>
    </row>
    <row r="46" spans="1:10" s="225" customFormat="1" ht="13.8" x14ac:dyDescent="0.25">
      <c r="A46" s="4"/>
      <c r="B46" s="4"/>
      <c r="C46" s="4"/>
      <c r="G46" s="38"/>
      <c r="H46" s="127" t="s">
        <v>293</v>
      </c>
      <c r="I46" s="129">
        <f>'Beantragung Förderung'!F149+'Beantragung Förderung'!D153</f>
        <v>0</v>
      </c>
    </row>
    <row r="47" spans="1:10" s="117" customFormat="1" ht="13.8" x14ac:dyDescent="0.25">
      <c r="A47" s="4"/>
      <c r="B47" s="4"/>
      <c r="C47" s="4"/>
      <c r="F47" s="1"/>
      <c r="G47" s="38"/>
      <c r="H47" s="127" t="s">
        <v>161</v>
      </c>
      <c r="I47" s="129">
        <f>'Beantragung Förderung'!E166</f>
        <v>0</v>
      </c>
    </row>
    <row r="48" spans="1:10" s="265" customFormat="1" ht="13.8" x14ac:dyDescent="0.25">
      <c r="A48" s="4"/>
      <c r="B48" s="4"/>
      <c r="C48" s="4"/>
      <c r="G48" s="38"/>
      <c r="H48" s="142" t="s">
        <v>294</v>
      </c>
      <c r="I48" s="129">
        <f>Grunddaten_Antrag!E33</f>
        <v>0</v>
      </c>
    </row>
    <row r="49" spans="1:9" s="225" customFormat="1" ht="45.75" customHeight="1" x14ac:dyDescent="0.25">
      <c r="A49" s="4"/>
      <c r="B49" s="4"/>
      <c r="C49" s="4"/>
      <c r="G49" s="38"/>
      <c r="H49" s="142" t="str">
        <f>'Beantragung Förderung'!B171</f>
        <v>Gesamtsumme der beantragten MFF-Förderung</v>
      </c>
      <c r="I49" s="129">
        <f>'Beantragung Förderung'!E171</f>
        <v>0</v>
      </c>
    </row>
    <row r="50" spans="1:9" ht="27.6" x14ac:dyDescent="0.25">
      <c r="A50" s="28" t="s">
        <v>39</v>
      </c>
      <c r="B50" s="29" t="s">
        <v>20</v>
      </c>
      <c r="F50" s="38"/>
      <c r="G50" s="1"/>
    </row>
    <row r="51" spans="1:9" ht="27.6" x14ac:dyDescent="0.25">
      <c r="A51" s="56" t="s">
        <v>306</v>
      </c>
      <c r="B51" s="25">
        <f>Grunddaten_Antrag!E33</f>
        <v>0</v>
      </c>
      <c r="F51" s="38"/>
      <c r="G51" s="1"/>
    </row>
    <row r="52" spans="1:9" ht="13.8" x14ac:dyDescent="0.25">
      <c r="A52" s="122" t="s">
        <v>307</v>
      </c>
      <c r="B52" s="122"/>
      <c r="F52" s="38"/>
      <c r="G52" s="1"/>
    </row>
    <row r="53" spans="1:9" ht="13.8" x14ac:dyDescent="0.25">
      <c r="A53" s="113" t="s">
        <v>40</v>
      </c>
      <c r="B53" s="62">
        <f>Grunddaten_Antrag!E28</f>
        <v>0</v>
      </c>
      <c r="F53" s="38"/>
      <c r="G53" s="1"/>
    </row>
    <row r="54" spans="1:9" ht="13.8" x14ac:dyDescent="0.25">
      <c r="A54" s="113" t="s">
        <v>132</v>
      </c>
      <c r="B54" s="62">
        <f>Grunddaten_Antrag!E29</f>
        <v>0</v>
      </c>
      <c r="F54" s="38"/>
      <c r="G54" s="1"/>
    </row>
    <row r="55" spans="1:9" ht="13.8" x14ac:dyDescent="0.25">
      <c r="A55" s="113" t="s">
        <v>41</v>
      </c>
      <c r="B55" s="62">
        <f>Grunddaten_Antrag!E30</f>
        <v>0</v>
      </c>
      <c r="F55" s="38"/>
      <c r="G55" s="1"/>
    </row>
    <row r="56" spans="1:9" ht="13.8" x14ac:dyDescent="0.25">
      <c r="A56" s="113" t="s">
        <v>131</v>
      </c>
      <c r="B56" s="62">
        <f>Grunddaten_Antrag!E31</f>
        <v>0</v>
      </c>
      <c r="F56" s="38"/>
      <c r="G56" s="1"/>
    </row>
    <row r="57" spans="1:9" ht="9.9" customHeight="1" x14ac:dyDescent="0.25">
      <c r="A57" s="144"/>
      <c r="B57" s="144"/>
      <c r="F57" s="38"/>
      <c r="G57" s="1"/>
    </row>
    <row r="58" spans="1:9" ht="13.8" x14ac:dyDescent="0.25">
      <c r="A58" s="122" t="s">
        <v>42</v>
      </c>
      <c r="B58" s="122"/>
      <c r="F58" s="38"/>
      <c r="G58" s="1"/>
    </row>
    <row r="59" spans="1:9" ht="13.8" x14ac:dyDescent="0.25">
      <c r="A59" s="111" t="s">
        <v>43</v>
      </c>
      <c r="B59" s="22">
        <f>'Beantragung Förderung'!D104</f>
        <v>0</v>
      </c>
      <c r="F59" s="38"/>
      <c r="G59" s="1"/>
    </row>
    <row r="60" spans="1:9" ht="30" customHeight="1" x14ac:dyDescent="0.25">
      <c r="A60" s="116" t="s">
        <v>303</v>
      </c>
      <c r="B60" s="22">
        <f>B51*Grunddaten_Antrag!E34</f>
        <v>0</v>
      </c>
      <c r="F60" s="38"/>
      <c r="G60" s="1"/>
    </row>
    <row r="61" spans="1:9" ht="13.8" x14ac:dyDescent="0.25">
      <c r="A61" s="112" t="s">
        <v>304</v>
      </c>
      <c r="B61" s="30">
        <f>IF(B59&lt;=B60,B59,B60)</f>
        <v>0</v>
      </c>
      <c r="F61" s="38"/>
      <c r="G61" s="1"/>
    </row>
    <row r="62" spans="1:9" x14ac:dyDescent="0.25">
      <c r="F62" s="68"/>
      <c r="H62" s="68"/>
      <c r="I62" s="68"/>
    </row>
    <row r="63" spans="1:9" s="117" customFormat="1" x14ac:dyDescent="0.25">
      <c r="G63" s="38"/>
    </row>
    <row r="64" spans="1:9" s="117" customFormat="1" x14ac:dyDescent="0.25">
      <c r="G64" s="38"/>
    </row>
    <row r="65" spans="1:9" ht="15.6" x14ac:dyDescent="0.3">
      <c r="A65" s="584" t="s">
        <v>44</v>
      </c>
      <c r="B65" s="585"/>
      <c r="C65" s="586"/>
      <c r="I65" s="115"/>
    </row>
    <row r="66" spans="1:9" ht="13.8" x14ac:dyDescent="0.25">
      <c r="A66" s="563" t="s">
        <v>45</v>
      </c>
      <c r="B66" s="563"/>
      <c r="C66" s="22">
        <f>E43</f>
        <v>0</v>
      </c>
      <c r="I66" s="115"/>
    </row>
    <row r="67" spans="1:9" s="68" customFormat="1" ht="13.8" x14ac:dyDescent="0.25">
      <c r="A67" s="575" t="s">
        <v>205</v>
      </c>
      <c r="B67" s="576"/>
      <c r="C67" s="22">
        <f>'Beantragung Förderung'!E118</f>
        <v>0</v>
      </c>
      <c r="G67" s="38"/>
      <c r="I67" s="67"/>
    </row>
    <row r="68" spans="1:9" ht="14.25" customHeight="1" x14ac:dyDescent="0.25">
      <c r="A68" s="563" t="s">
        <v>46</v>
      </c>
      <c r="B68" s="563"/>
      <c r="C68" s="22">
        <f>SUM('Beantragung Förderung'!E126+'Beantragung Förderung'!F126)</f>
        <v>0</v>
      </c>
      <c r="D68" s="114"/>
      <c r="E68" s="115"/>
    </row>
    <row r="69" spans="1:9" ht="13.8" x14ac:dyDescent="0.25">
      <c r="A69" s="563" t="s">
        <v>61</v>
      </c>
      <c r="B69" s="563"/>
      <c r="C69" s="31">
        <f>SUM('Beantragung Förderung'!E139+'Beantragung Förderung'!F139)</f>
        <v>0</v>
      </c>
      <c r="D69" s="114"/>
      <c r="E69" s="115"/>
      <c r="F69" s="2"/>
      <c r="H69" s="2"/>
      <c r="I69" s="2"/>
    </row>
    <row r="70" spans="1:9" s="265" customFormat="1" ht="13.8" x14ac:dyDescent="0.25">
      <c r="A70" s="575" t="s">
        <v>469</v>
      </c>
      <c r="B70" s="576"/>
      <c r="C70" s="31" t="str">
        <f>'MZ und FKZ'!C70</f>
        <v>0,00 €</v>
      </c>
      <c r="D70" s="115"/>
      <c r="E70" s="115"/>
      <c r="F70" s="2"/>
      <c r="G70" s="38"/>
      <c r="H70" s="2"/>
      <c r="I70" s="2"/>
    </row>
    <row r="71" spans="1:9" ht="13.8" x14ac:dyDescent="0.25">
      <c r="A71" s="573" t="s">
        <v>179</v>
      </c>
      <c r="B71" s="574"/>
      <c r="C71" s="31">
        <f>'Beantragung Förderung'!F149+'Beantragung Förderung'!D153</f>
        <v>0</v>
      </c>
      <c r="D71" s="148"/>
      <c r="E71" s="67"/>
    </row>
    <row r="72" spans="1:9" s="2" customFormat="1" ht="13.8" x14ac:dyDescent="0.25">
      <c r="A72" s="572" t="s">
        <v>62</v>
      </c>
      <c r="B72" s="572"/>
      <c r="C72" s="32">
        <f>SUM(C66:C71)</f>
        <v>0</v>
      </c>
      <c r="D72" s="1"/>
      <c r="E72" s="1"/>
      <c r="F72" s="47"/>
      <c r="G72" s="38"/>
      <c r="H72" s="47"/>
      <c r="I72" s="47"/>
    </row>
    <row r="73" spans="1:9" s="49" customFormat="1" ht="13.8" x14ac:dyDescent="0.25">
      <c r="A73" s="54"/>
      <c r="B73" s="54"/>
      <c r="C73" s="69"/>
      <c r="D73" s="2"/>
      <c r="E73" s="2"/>
      <c r="F73" s="1"/>
      <c r="G73" s="38"/>
      <c r="H73" s="1"/>
      <c r="I73" s="1"/>
    </row>
    <row r="74" spans="1:9" s="49" customFormat="1" ht="13.8" x14ac:dyDescent="0.25">
      <c r="A74" s="54"/>
      <c r="B74" s="54"/>
      <c r="C74" s="55"/>
      <c r="D74" s="53"/>
      <c r="F74" s="1"/>
      <c r="G74" s="38"/>
      <c r="H74" s="1"/>
      <c r="I74" s="1"/>
    </row>
    <row r="75" spans="1:9" x14ac:dyDescent="0.25">
      <c r="E75" s="49"/>
      <c r="F75" s="38"/>
      <c r="G75" s="1"/>
    </row>
    <row r="76" spans="1:9" ht="13.8" x14ac:dyDescent="0.25">
      <c r="A76" s="48" t="s">
        <v>63</v>
      </c>
      <c r="B76" s="48" t="s">
        <v>390</v>
      </c>
      <c r="F76" s="38"/>
      <c r="G76" s="1"/>
    </row>
    <row r="77" spans="1:9" ht="13.8" x14ac:dyDescent="0.25">
      <c r="A77" s="50" t="s">
        <v>295</v>
      </c>
      <c r="B77" s="51">
        <f>ROUNDDOWN('weitere Daten für das Formular'!B12*0.25,2)</f>
        <v>0</v>
      </c>
      <c r="F77" s="38"/>
      <c r="G77" s="1"/>
    </row>
    <row r="78" spans="1:9" ht="13.8" x14ac:dyDescent="0.25">
      <c r="A78" s="48" t="s">
        <v>296</v>
      </c>
      <c r="B78" s="52">
        <f>ROUNDDOWN('weitere Daten für das Formular'!B12*0.25,2)</f>
        <v>0</v>
      </c>
      <c r="F78" s="38"/>
      <c r="G78" s="1"/>
    </row>
    <row r="79" spans="1:9" ht="13.8" x14ac:dyDescent="0.25">
      <c r="A79" s="48" t="s">
        <v>297</v>
      </c>
      <c r="B79" s="52">
        <f>ROUNDDOWN('weitere Daten für das Formular'!B12*0.25,2)</f>
        <v>0</v>
      </c>
      <c r="F79" s="38"/>
      <c r="G79" s="1"/>
    </row>
    <row r="80" spans="1:9" ht="13.8" x14ac:dyDescent="0.25">
      <c r="A80" s="159" t="s">
        <v>298</v>
      </c>
      <c r="B80" s="160">
        <f>ROUNDDOWN('weitere Daten für das Formular'!B12*0.25,2)</f>
        <v>0</v>
      </c>
      <c r="F80" s="38"/>
      <c r="G80" s="1"/>
    </row>
    <row r="81" spans="1:4" ht="13.8" x14ac:dyDescent="0.25">
      <c r="A81" s="157" t="s">
        <v>122</v>
      </c>
      <c r="B81" s="161">
        <f>B77+B78+B79+B80</f>
        <v>0</v>
      </c>
    </row>
    <row r="82" spans="1:4" ht="19.5" customHeight="1" x14ac:dyDescent="0.25"/>
    <row r="83" spans="1:4" x14ac:dyDescent="0.25">
      <c r="A83" s="162" t="str">
        <f>A10:F10</f>
        <v>Einrichtungsnummer:</v>
      </c>
      <c r="B83" s="163">
        <f>B10</f>
        <v>0</v>
      </c>
    </row>
    <row r="84" spans="1:4" x14ac:dyDescent="0.25">
      <c r="B84" s="4"/>
    </row>
    <row r="85" spans="1:4" x14ac:dyDescent="0.25">
      <c r="B85" s="4"/>
      <c r="D85" s="1" t="s">
        <v>25</v>
      </c>
    </row>
  </sheetData>
  <mergeCells count="56">
    <mergeCell ref="E21:F21"/>
    <mergeCell ref="B8:F8"/>
    <mergeCell ref="B9:F9"/>
    <mergeCell ref="B10:F10"/>
    <mergeCell ref="B11:F11"/>
    <mergeCell ref="D15:F15"/>
    <mergeCell ref="A15:C15"/>
    <mergeCell ref="A21:D21"/>
    <mergeCell ref="B12:F12"/>
    <mergeCell ref="E22:F22"/>
    <mergeCell ref="E23:F23"/>
    <mergeCell ref="E24:F24"/>
    <mergeCell ref="E25:F25"/>
    <mergeCell ref="E26:F26"/>
    <mergeCell ref="A25:B25"/>
    <mergeCell ref="C25:D25"/>
    <mergeCell ref="A24:B24"/>
    <mergeCell ref="C24:D24"/>
    <mergeCell ref="H24:I24"/>
    <mergeCell ref="A26:B26"/>
    <mergeCell ref="C26:D26"/>
    <mergeCell ref="A28:B28"/>
    <mergeCell ref="C28:D28"/>
    <mergeCell ref="A66:B66"/>
    <mergeCell ref="A33:E33"/>
    <mergeCell ref="E28:F28"/>
    <mergeCell ref="A65:C65"/>
    <mergeCell ref="A27:B27"/>
    <mergeCell ref="C27:D27"/>
    <mergeCell ref="E29:F29"/>
    <mergeCell ref="E30:F30"/>
    <mergeCell ref="E27:F27"/>
    <mergeCell ref="A29:B29"/>
    <mergeCell ref="C29:D29"/>
    <mergeCell ref="A68:B68"/>
    <mergeCell ref="A69:B69"/>
    <mergeCell ref="A72:B72"/>
    <mergeCell ref="A71:B71"/>
    <mergeCell ref="A67:B67"/>
    <mergeCell ref="A70:B70"/>
    <mergeCell ref="A3:I3"/>
    <mergeCell ref="A5:I5"/>
    <mergeCell ref="A19:C19"/>
    <mergeCell ref="A18:C18"/>
    <mergeCell ref="A30:B30"/>
    <mergeCell ref="C30:D30"/>
    <mergeCell ref="A23:B23"/>
    <mergeCell ref="A22:B22"/>
    <mergeCell ref="C22:D22"/>
    <mergeCell ref="A17:C17"/>
    <mergeCell ref="A16:C16"/>
    <mergeCell ref="D16:F16"/>
    <mergeCell ref="E17:F17"/>
    <mergeCell ref="D18:F18"/>
    <mergeCell ref="D19:F19"/>
    <mergeCell ref="C23:D23"/>
  </mergeCells>
  <phoneticPr fontId="7" type="noConversion"/>
  <dataValidations count="4">
    <dataValidation operator="equal" allowBlank="1" sqref="D43 D17" xr:uid="{00000000-0002-0000-0600-000000000000}"/>
    <dataValidation operator="equal" allowBlank="1" showInputMessage="1" showErrorMessage="1" sqref="D15" xr:uid="{00000000-0002-0000-0600-000001000000}">
      <formula1>0</formula1>
      <formula2>0</formula2>
    </dataValidation>
    <dataValidation operator="equal" allowBlank="1" showInputMessage="1" showErrorMessage="1" promptTitle="BayKiBiG-Förderung" prompt="100 % Jahresförderung, kommunaler und staatlicher Anteil, ohne Vorkurs Deutsch,_x000a_Elternentgeltentlastung, Qualitätsbonus, U3 Förderung, Förderung verlängerte Öffnungszeit" sqref="D16" xr:uid="{00000000-0002-0000-0600-000002000000}">
      <formula1>0</formula1>
      <formula2>0</formula2>
    </dataValidation>
    <dataValidation operator="equal" allowBlank="1" showInputMessage="1" promptTitle="Schließtage" prompt="ohne Fortbildungs- und Konzeptionstage" sqref="D18 I25" xr:uid="{00000000-0002-0000-0600-000003000000}">
      <formula1>0</formula1>
      <formula2>0</formula2>
    </dataValidation>
  </dataValidations>
  <pageMargins left="0.70866141732283472" right="0.70866141732283472" top="0.98425196850393704" bottom="0.59055118110236227" header="0.31496062992125984" footer="0.31496062992125984"/>
  <pageSetup paperSize="9" scale="54" firstPageNumber="0" fitToWidth="2" fitToHeight="2" orientation="landscape" r:id="rId1"/>
  <headerFooter>
    <oddHeader>&amp;R&amp;G</oddHeader>
    <oddFooter>&amp;LStand: 12.01.2021&amp;CMFF AZ Folgeantrag BWZ 2021
&amp;A
&amp;P&amp;R&amp;G</oddFooter>
  </headerFooter>
  <rowBreaks count="1" manualBreakCount="1">
    <brk id="49" max="9" man="1"/>
  </rowBreaks>
  <drawing r:id="rId2"/>
  <legacy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M17"/>
  <sheetViews>
    <sheetView workbookViewId="0">
      <selection activeCell="D27" sqref="D27"/>
    </sheetView>
  </sheetViews>
  <sheetFormatPr baseColWidth="10" defaultColWidth="11.5546875" defaultRowHeight="13.2" x14ac:dyDescent="0.25"/>
  <cols>
    <col min="1" max="1" width="20" style="1" customWidth="1"/>
    <col min="2" max="2" width="13.6640625" style="1" customWidth="1"/>
    <col min="3" max="6" width="11.5546875" style="1" customWidth="1"/>
    <col min="7" max="7" width="20.6640625" style="1" customWidth="1"/>
    <col min="8" max="16384" width="11.5546875" style="1"/>
  </cols>
  <sheetData>
    <row r="1" spans="1:13" x14ac:dyDescent="0.25">
      <c r="A1" s="601" t="s">
        <v>4</v>
      </c>
      <c r="B1" s="601"/>
      <c r="C1" s="601"/>
      <c r="D1" s="601"/>
      <c r="E1" s="601"/>
      <c r="F1" s="601"/>
      <c r="G1" s="601"/>
    </row>
    <row r="2" spans="1:13" x14ac:dyDescent="0.25">
      <c r="A2" s="9" t="s">
        <v>48</v>
      </c>
      <c r="B2" s="10">
        <v>1235.77</v>
      </c>
    </row>
    <row r="3" spans="1:13" x14ac:dyDescent="0.25">
      <c r="A3" s="9" t="s">
        <v>49</v>
      </c>
      <c r="B3" s="11">
        <v>10.5</v>
      </c>
    </row>
    <row r="4" spans="1:13" x14ac:dyDescent="0.25">
      <c r="A4" s="5" t="s">
        <v>7</v>
      </c>
      <c r="B4" s="11">
        <v>0.05</v>
      </c>
    </row>
    <row r="5" spans="1:13" x14ac:dyDescent="0.25">
      <c r="A5" s="5" t="s">
        <v>8</v>
      </c>
      <c r="B5" s="12">
        <v>0.1</v>
      </c>
    </row>
    <row r="6" spans="1:13" x14ac:dyDescent="0.25">
      <c r="A6" s="5" t="s">
        <v>9</v>
      </c>
      <c r="B6" s="12">
        <v>0.2</v>
      </c>
      <c r="C6" s="11">
        <v>0.3</v>
      </c>
    </row>
    <row r="7" spans="1:13" x14ac:dyDescent="0.25">
      <c r="A7" s="5" t="s">
        <v>10</v>
      </c>
      <c r="B7" s="12">
        <v>0.15</v>
      </c>
    </row>
    <row r="8" spans="1:13" x14ac:dyDescent="0.25">
      <c r="A8" s="5" t="s">
        <v>11</v>
      </c>
      <c r="B8" s="13">
        <v>4.4999999999999997E-3</v>
      </c>
      <c r="C8" s="106">
        <v>5.0000000000000001E-3</v>
      </c>
      <c r="D8" s="107">
        <v>5.4999999999999997E-3</v>
      </c>
      <c r="E8" s="107">
        <v>6.1000000000000004E-3</v>
      </c>
      <c r="F8" s="107">
        <v>6.7999999999999996E-3</v>
      </c>
      <c r="G8" s="107">
        <v>7.7999999999999996E-3</v>
      </c>
      <c r="H8" s="107">
        <v>9.1000000000000004E-3</v>
      </c>
      <c r="I8" s="107">
        <v>1.0999999999999999E-2</v>
      </c>
      <c r="J8" s="107">
        <v>1.37E-2</v>
      </c>
      <c r="K8" s="107">
        <v>1.8200000000000001E-2</v>
      </c>
      <c r="L8" s="107">
        <v>2.7E-2</v>
      </c>
      <c r="M8" s="107">
        <v>5.5500000000000001E-2</v>
      </c>
    </row>
    <row r="9" spans="1:13" x14ac:dyDescent="0.25">
      <c r="A9" s="5" t="s">
        <v>12</v>
      </c>
      <c r="B9" s="12">
        <v>0.14000000000000001</v>
      </c>
    </row>
    <row r="10" spans="1:13" x14ac:dyDescent="0.25">
      <c r="A10" s="5" t="s">
        <v>13</v>
      </c>
      <c r="B10" s="14">
        <f>B2*2*3</f>
        <v>7414.62</v>
      </c>
    </row>
    <row r="11" spans="1:13" x14ac:dyDescent="0.25">
      <c r="A11" s="15"/>
    </row>
    <row r="12" spans="1:13" x14ac:dyDescent="0.25">
      <c r="A12" s="16" t="s">
        <v>59</v>
      </c>
      <c r="B12" s="17">
        <v>61666.67</v>
      </c>
    </row>
    <row r="13" spans="1:13" x14ac:dyDescent="0.25">
      <c r="A13" s="15"/>
      <c r="B13" s="18"/>
      <c r="C13" s="602"/>
      <c r="D13" s="602"/>
      <c r="E13" s="602"/>
      <c r="F13" s="602"/>
      <c r="G13" s="602"/>
    </row>
    <row r="14" spans="1:13" x14ac:dyDescent="0.25">
      <c r="A14" s="19" t="s">
        <v>50</v>
      </c>
      <c r="B14" s="17">
        <v>1200</v>
      </c>
      <c r="C14" s="600" t="s">
        <v>51</v>
      </c>
      <c r="D14" s="600"/>
      <c r="E14" s="600"/>
      <c r="F14" s="600"/>
      <c r="G14" s="600"/>
    </row>
    <row r="15" spans="1:13" x14ac:dyDescent="0.25">
      <c r="A15" s="19" t="s">
        <v>52</v>
      </c>
      <c r="B15" s="17">
        <v>600</v>
      </c>
      <c r="C15" s="600" t="s">
        <v>53</v>
      </c>
      <c r="D15" s="600"/>
      <c r="E15" s="600"/>
      <c r="F15" s="600"/>
      <c r="G15" s="600"/>
    </row>
    <row r="16" spans="1:13" x14ac:dyDescent="0.25">
      <c r="A16" s="19" t="s">
        <v>54</v>
      </c>
      <c r="B16" s="17">
        <v>1000</v>
      </c>
      <c r="C16" s="600" t="s">
        <v>55</v>
      </c>
      <c r="D16" s="600"/>
      <c r="E16" s="600"/>
      <c r="F16" s="600"/>
      <c r="G16" s="600"/>
    </row>
    <row r="17" spans="1:7" x14ac:dyDescent="0.25">
      <c r="A17" s="19" t="s">
        <v>56</v>
      </c>
      <c r="B17" s="17">
        <v>900</v>
      </c>
      <c r="C17" s="600" t="s">
        <v>57</v>
      </c>
      <c r="D17" s="600"/>
      <c r="E17" s="600"/>
      <c r="F17" s="600"/>
      <c r="G17" s="600"/>
    </row>
  </sheetData>
  <mergeCells count="6">
    <mergeCell ref="C16:G16"/>
    <mergeCell ref="C17:G17"/>
    <mergeCell ref="A1:G1"/>
    <mergeCell ref="C13:G13"/>
    <mergeCell ref="C14:G14"/>
    <mergeCell ref="C15:G15"/>
  </mergeCells>
  <phoneticPr fontId="7" type="noConversion"/>
  <pageMargins left="0.70866141732283472" right="0.70866141732283472" top="0.98425196850393704" bottom="0.59055118110236227" header="0.31496062992125984" footer="0.31496062992125984"/>
  <pageSetup paperSize="9" scale="50" firstPageNumber="0" orientation="portrait" r:id="rId1"/>
  <headerFooter>
    <oddHeader>&amp;R&amp;G</oddHeader>
    <oddFooter>&amp;LStand: 12.01.2021&amp;CMFF AZ Folgeantrag BWZ 2021
&amp;A
&amp;P&amp;R&amp;G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N95"/>
  <sheetViews>
    <sheetView topLeftCell="F10" zoomScaleNormal="100" workbookViewId="0">
      <selection activeCell="J47" sqref="J47"/>
    </sheetView>
  </sheetViews>
  <sheetFormatPr baseColWidth="10" defaultRowHeight="13.2" x14ac:dyDescent="0.25"/>
  <cols>
    <col min="1" max="1" width="30" customWidth="1"/>
    <col min="2" max="2" width="18.33203125" customWidth="1"/>
    <col min="3" max="3" width="14.44140625" customWidth="1"/>
    <col min="4" max="4" width="11.88671875" customWidth="1"/>
    <col min="5" max="5" width="15.44140625" customWidth="1"/>
    <col min="6" max="6" width="13.6640625" customWidth="1"/>
    <col min="8" max="8" width="14.5546875" customWidth="1"/>
    <col min="9" max="9" width="17.44140625" customWidth="1"/>
    <col min="10" max="10" width="51.44140625" bestFit="1" customWidth="1"/>
    <col min="11" max="11" width="29.5546875" customWidth="1"/>
    <col min="12" max="12" width="186.88671875" bestFit="1" customWidth="1"/>
    <col min="13" max="13" width="126" bestFit="1" customWidth="1"/>
    <col min="14" max="14" width="77.109375" customWidth="1"/>
  </cols>
  <sheetData>
    <row r="2" spans="1:14" x14ac:dyDescent="0.25">
      <c r="A2" s="39" t="s">
        <v>113</v>
      </c>
      <c r="C2" s="39" t="s">
        <v>115</v>
      </c>
      <c r="D2" s="39"/>
      <c r="F2" s="39" t="s">
        <v>117</v>
      </c>
      <c r="H2" s="39" t="s">
        <v>117</v>
      </c>
      <c r="J2" s="39" t="s">
        <v>119</v>
      </c>
      <c r="L2" s="39" t="s">
        <v>558</v>
      </c>
    </row>
    <row r="3" spans="1:14" x14ac:dyDescent="0.25">
      <c r="A3" s="40" t="s">
        <v>118</v>
      </c>
      <c r="C3" s="40" t="s">
        <v>116</v>
      </c>
      <c r="D3" s="40"/>
      <c r="F3" s="41">
        <v>0</v>
      </c>
      <c r="G3" s="41"/>
      <c r="H3" s="41">
        <v>0</v>
      </c>
      <c r="J3" s="58">
        <f>COUNTA(Grunddaten_Antrag!B74:B81)</f>
        <v>0</v>
      </c>
      <c r="L3" s="60">
        <f>0.2*('Beantragung Förderung'!E85+'Beantragung Förderung'!E86+'Beantragung Förderung'!E87+'Beantragung Förderung'!E88+'Beantragung Förderung'!G94)</f>
        <v>0</v>
      </c>
    </row>
    <row r="4" spans="1:14" x14ac:dyDescent="0.25">
      <c r="A4" t="s">
        <v>114</v>
      </c>
      <c r="C4" t="s">
        <v>147</v>
      </c>
      <c r="F4" s="41">
        <v>1</v>
      </c>
      <c r="H4" s="41">
        <v>2</v>
      </c>
      <c r="L4" s="58"/>
    </row>
    <row r="5" spans="1:14" x14ac:dyDescent="0.25">
      <c r="A5" t="s">
        <v>3</v>
      </c>
      <c r="C5" t="s">
        <v>148</v>
      </c>
      <c r="F5">
        <v>1.2</v>
      </c>
      <c r="H5" s="41">
        <v>4.5</v>
      </c>
      <c r="L5" s="61" t="s">
        <v>120</v>
      </c>
    </row>
    <row r="6" spans="1:14" x14ac:dyDescent="0.25">
      <c r="F6">
        <v>1.3</v>
      </c>
      <c r="L6" s="60">
        <f>L3-('Beantragung Förderung'!H85+'Beantragung Förderung'!H86+'Beantragung Förderung'!H87+'Beantragung Förderung'!H88+'Beantragung Förderung'!J94)</f>
        <v>0</v>
      </c>
    </row>
    <row r="7" spans="1:14" x14ac:dyDescent="0.25">
      <c r="F7">
        <v>4.5</v>
      </c>
    </row>
    <row r="10" spans="1:14" x14ac:dyDescent="0.25">
      <c r="A10" s="39" t="s">
        <v>121</v>
      </c>
      <c r="B10" s="39"/>
      <c r="C10" s="39"/>
      <c r="D10" s="39"/>
    </row>
    <row r="11" spans="1:14" x14ac:dyDescent="0.25">
      <c r="A11" s="44"/>
      <c r="B11" s="44" t="s">
        <v>47</v>
      </c>
      <c r="C11" s="151"/>
      <c r="D11" s="229"/>
      <c r="E11" s="152"/>
    </row>
    <row r="12" spans="1:14" ht="27.75" customHeight="1" x14ac:dyDescent="0.25">
      <c r="A12" s="45" t="s">
        <v>58</v>
      </c>
      <c r="B12" s="46">
        <f>ROUNDDOWN(Berechnungsprotokoll!C72*0.9,0)</f>
        <v>0</v>
      </c>
      <c r="C12" s="153"/>
      <c r="D12" s="153"/>
      <c r="E12" s="153"/>
      <c r="L12" t="s">
        <v>363</v>
      </c>
      <c r="M12" t="s">
        <v>479</v>
      </c>
      <c r="N12" s="66" t="s">
        <v>253</v>
      </c>
    </row>
    <row r="13" spans="1:14" x14ac:dyDescent="0.25">
      <c r="C13" s="152"/>
      <c r="D13" s="152"/>
      <c r="E13" s="152"/>
    </row>
    <row r="14" spans="1:14" x14ac:dyDescent="0.25">
      <c r="C14" s="153"/>
      <c r="D14" s="153"/>
    </row>
    <row r="15" spans="1:14" x14ac:dyDescent="0.25">
      <c r="C15" s="152"/>
      <c r="D15" s="152"/>
    </row>
    <row r="16" spans="1:14" x14ac:dyDescent="0.25">
      <c r="A16" s="39" t="s">
        <v>563</v>
      </c>
      <c r="B16" s="39"/>
      <c r="L16" t="s">
        <v>480</v>
      </c>
    </row>
    <row r="18" spans="1:12" x14ac:dyDescent="0.25">
      <c r="A18" t="s">
        <v>562</v>
      </c>
      <c r="L18" t="s">
        <v>255</v>
      </c>
    </row>
    <row r="20" spans="1:12" x14ac:dyDescent="0.25">
      <c r="A20" t="s">
        <v>251</v>
      </c>
      <c r="L20" t="s">
        <v>255</v>
      </c>
    </row>
    <row r="22" spans="1:12" x14ac:dyDescent="0.25">
      <c r="H22" s="234" t="s">
        <v>214</v>
      </c>
      <c r="I22" s="234" t="s">
        <v>364</v>
      </c>
      <c r="L22" t="s">
        <v>559</v>
      </c>
    </row>
    <row r="23" spans="1:12" x14ac:dyDescent="0.25">
      <c r="H23" s="235" t="s">
        <v>118</v>
      </c>
      <c r="I23" s="235" t="s">
        <v>118</v>
      </c>
    </row>
    <row r="24" spans="1:12" x14ac:dyDescent="0.25">
      <c r="A24" s="604" t="s">
        <v>125</v>
      </c>
      <c r="B24" s="605"/>
      <c r="C24" s="605"/>
      <c r="D24" s="605"/>
      <c r="E24" s="605"/>
      <c r="F24" s="606"/>
      <c r="H24" s="236">
        <v>1</v>
      </c>
      <c r="I24" s="234">
        <v>1</v>
      </c>
    </row>
    <row r="25" spans="1:12" x14ac:dyDescent="0.25">
      <c r="B25" s="64"/>
      <c r="C25" s="64"/>
      <c r="D25" s="64"/>
      <c r="E25" s="64"/>
      <c r="F25" s="64"/>
      <c r="H25" s="236">
        <v>2</v>
      </c>
      <c r="I25" s="234">
        <v>2</v>
      </c>
    </row>
    <row r="26" spans="1:12" x14ac:dyDescent="0.25">
      <c r="H26" s="236">
        <v>3</v>
      </c>
      <c r="I26" s="234">
        <v>3</v>
      </c>
    </row>
    <row r="27" spans="1:12" x14ac:dyDescent="0.25">
      <c r="H27" s="236">
        <v>4</v>
      </c>
      <c r="I27" s="234">
        <v>4</v>
      </c>
    </row>
    <row r="28" spans="1:12" x14ac:dyDescent="0.25">
      <c r="H28" s="236">
        <v>5</v>
      </c>
      <c r="I28" s="234">
        <v>5</v>
      </c>
    </row>
    <row r="29" spans="1:12" x14ac:dyDescent="0.25">
      <c r="H29" s="236">
        <v>6</v>
      </c>
      <c r="I29" s="234">
        <v>6</v>
      </c>
    </row>
    <row r="30" spans="1:12" x14ac:dyDescent="0.25">
      <c r="H30" s="236">
        <v>7</v>
      </c>
      <c r="I30" s="234">
        <v>7</v>
      </c>
    </row>
    <row r="31" spans="1:12" x14ac:dyDescent="0.25">
      <c r="A31" s="607" t="s">
        <v>3</v>
      </c>
      <c r="B31" s="605"/>
      <c r="C31" s="605"/>
      <c r="D31" s="605"/>
      <c r="E31" s="605"/>
      <c r="F31" s="606"/>
      <c r="H31" s="236">
        <v>8</v>
      </c>
      <c r="I31" s="234">
        <v>8</v>
      </c>
    </row>
    <row r="32" spans="1:12" x14ac:dyDescent="0.25">
      <c r="A32" t="s">
        <v>114</v>
      </c>
      <c r="H32" s="236">
        <v>9</v>
      </c>
      <c r="I32" s="234">
        <v>9</v>
      </c>
      <c r="L32" s="74" t="s">
        <v>256</v>
      </c>
    </row>
    <row r="33" spans="1:12" x14ac:dyDescent="0.25">
      <c r="A33" t="s">
        <v>3</v>
      </c>
      <c r="H33" s="236">
        <v>10</v>
      </c>
      <c r="I33" s="234">
        <v>10</v>
      </c>
      <c r="L33" s="40" t="s">
        <v>118</v>
      </c>
    </row>
    <row r="34" spans="1:12" x14ac:dyDescent="0.25">
      <c r="H34" s="236">
        <v>11</v>
      </c>
      <c r="I34" s="234"/>
      <c r="L34" t="s">
        <v>568</v>
      </c>
    </row>
    <row r="35" spans="1:12" x14ac:dyDescent="0.25">
      <c r="H35" s="236">
        <v>12</v>
      </c>
      <c r="I35" s="234"/>
      <c r="L35" t="s">
        <v>569</v>
      </c>
    </row>
    <row r="36" spans="1:12" x14ac:dyDescent="0.25">
      <c r="A36" s="608" t="s">
        <v>163</v>
      </c>
      <c r="B36" s="608"/>
      <c r="C36" s="608"/>
      <c r="D36" s="608"/>
      <c r="E36" s="608"/>
      <c r="L36" t="s">
        <v>570</v>
      </c>
    </row>
    <row r="37" spans="1:12" x14ac:dyDescent="0.25">
      <c r="L37" t="s">
        <v>571</v>
      </c>
    </row>
    <row r="38" spans="1:12" x14ac:dyDescent="0.25">
      <c r="A38" s="609" t="s">
        <v>164</v>
      </c>
      <c r="B38" s="609"/>
      <c r="C38" s="609"/>
      <c r="D38" s="230"/>
      <c r="J38" s="74" t="s">
        <v>272</v>
      </c>
      <c r="L38" t="s">
        <v>572</v>
      </c>
    </row>
    <row r="39" spans="1:12" x14ac:dyDescent="0.25">
      <c r="A39" s="57"/>
      <c r="B39" s="57"/>
      <c r="C39" s="57"/>
      <c r="D39" s="230"/>
      <c r="J39" s="40" t="s">
        <v>118</v>
      </c>
    </row>
    <row r="40" spans="1:12" x14ac:dyDescent="0.25">
      <c r="A40" t="s">
        <v>575</v>
      </c>
      <c r="J40" s="65" t="s">
        <v>125</v>
      </c>
    </row>
    <row r="41" spans="1:12" x14ac:dyDescent="0.25">
      <c r="A41" s="40" t="s">
        <v>118</v>
      </c>
      <c r="J41" t="s">
        <v>564</v>
      </c>
      <c r="L41" s="74" t="s">
        <v>258</v>
      </c>
    </row>
    <row r="42" spans="1:12" x14ac:dyDescent="0.25">
      <c r="A42" t="s">
        <v>564</v>
      </c>
      <c r="B42" t="s">
        <v>114</v>
      </c>
      <c r="J42" t="s">
        <v>565</v>
      </c>
      <c r="L42" t="s">
        <v>259</v>
      </c>
    </row>
    <row r="43" spans="1:12" x14ac:dyDescent="0.25">
      <c r="A43" t="s">
        <v>565</v>
      </c>
      <c r="B43" t="s">
        <v>3</v>
      </c>
      <c r="L43" t="s">
        <v>260</v>
      </c>
    </row>
    <row r="44" spans="1:12" x14ac:dyDescent="0.25">
      <c r="J44" s="40" t="s">
        <v>118</v>
      </c>
    </row>
    <row r="45" spans="1:12" x14ac:dyDescent="0.25">
      <c r="J45" t="s">
        <v>568</v>
      </c>
    </row>
    <row r="46" spans="1:12" x14ac:dyDescent="0.25">
      <c r="A46" t="s">
        <v>167</v>
      </c>
      <c r="J46" t="s">
        <v>569</v>
      </c>
    </row>
    <row r="47" spans="1:12" x14ac:dyDescent="0.25">
      <c r="A47" t="s">
        <v>168</v>
      </c>
      <c r="J47" t="s">
        <v>573</v>
      </c>
    </row>
    <row r="48" spans="1:12" x14ac:dyDescent="0.25">
      <c r="J48" t="s">
        <v>571</v>
      </c>
      <c r="L48" s="104" t="s">
        <v>267</v>
      </c>
    </row>
    <row r="49" spans="1:12" x14ac:dyDescent="0.25">
      <c r="J49" t="s">
        <v>574</v>
      </c>
      <c r="L49" s="102" t="s">
        <v>268</v>
      </c>
    </row>
    <row r="50" spans="1:12" ht="14.4" x14ac:dyDescent="0.3">
      <c r="A50" s="119" t="s">
        <v>207</v>
      </c>
      <c r="L50" s="103" t="s">
        <v>560</v>
      </c>
    </row>
    <row r="52" spans="1:12" x14ac:dyDescent="0.25">
      <c r="A52" t="s">
        <v>69</v>
      </c>
      <c r="L52" s="39" t="s">
        <v>269</v>
      </c>
    </row>
    <row r="53" spans="1:12" x14ac:dyDescent="0.25">
      <c r="J53" t="s">
        <v>25</v>
      </c>
      <c r="L53" s="102" t="s">
        <v>268</v>
      </c>
    </row>
    <row r="54" spans="1:12" ht="14.4" x14ac:dyDescent="0.3">
      <c r="A54" s="119" t="s">
        <v>162</v>
      </c>
      <c r="B54" s="74"/>
      <c r="C54" s="119" t="s">
        <v>208</v>
      </c>
      <c r="D54" s="119" t="s">
        <v>339</v>
      </c>
      <c r="E54" s="119" t="s">
        <v>60</v>
      </c>
      <c r="F54" s="120">
        <v>0.19969999999999999</v>
      </c>
      <c r="G54" s="120" t="s">
        <v>60</v>
      </c>
      <c r="H54" s="121">
        <v>0.8</v>
      </c>
      <c r="I54" s="121" t="s">
        <v>210</v>
      </c>
      <c r="J54" s="74" t="s">
        <v>211</v>
      </c>
      <c r="K54" s="40" t="s">
        <v>118</v>
      </c>
      <c r="L54" s="103" t="s">
        <v>561</v>
      </c>
    </row>
    <row r="55" spans="1:12" ht="14.4" x14ac:dyDescent="0.3">
      <c r="A55" t="s">
        <v>212</v>
      </c>
      <c r="C55" s="63">
        <v>745</v>
      </c>
      <c r="D55" s="63">
        <v>51</v>
      </c>
      <c r="E55" s="63">
        <f>SUM(C55,D55)</f>
        <v>796</v>
      </c>
      <c r="F55" s="63">
        <f xml:space="preserve"> E55*$F$54</f>
        <v>158.96</v>
      </c>
      <c r="G55" s="63">
        <f>SUM(E55:F55)</f>
        <v>954.96</v>
      </c>
      <c r="H55" s="72">
        <f>G55*80/100</f>
        <v>763.97</v>
      </c>
      <c r="I55" s="73">
        <v>760</v>
      </c>
      <c r="J55" t="s">
        <v>239</v>
      </c>
      <c r="K55" t="s">
        <v>212</v>
      </c>
    </row>
    <row r="56" spans="1:12" ht="14.4" x14ac:dyDescent="0.3">
      <c r="A56" t="s">
        <v>213</v>
      </c>
      <c r="C56" s="63">
        <v>805</v>
      </c>
      <c r="D56" s="63">
        <v>55.1</v>
      </c>
      <c r="E56" s="63">
        <f t="shared" ref="E56:E60" si="0">SUM(C56,D56)</f>
        <v>860.1</v>
      </c>
      <c r="F56" s="63">
        <f t="shared" ref="F56:F60" si="1" xml:space="preserve"> E56*$F$54</f>
        <v>171.76</v>
      </c>
      <c r="G56" s="63">
        <f t="shared" ref="G56:G60" si="2">SUM(E56:F56)</f>
        <v>1031.8599999999999</v>
      </c>
      <c r="H56" s="72">
        <f t="shared" ref="H56:H60" si="3">G56*80/100</f>
        <v>825.49</v>
      </c>
      <c r="I56" s="73">
        <v>820</v>
      </c>
      <c r="J56" t="s">
        <v>239</v>
      </c>
      <c r="K56" t="s">
        <v>213</v>
      </c>
    </row>
    <row r="57" spans="1:12" ht="14.4" x14ac:dyDescent="0.3">
      <c r="A57" t="s">
        <v>336</v>
      </c>
      <c r="C57" s="63">
        <v>1140.69</v>
      </c>
      <c r="D57" s="63">
        <v>85.55</v>
      </c>
      <c r="E57" s="63">
        <f t="shared" si="0"/>
        <v>1226.24</v>
      </c>
      <c r="F57" s="63">
        <f t="shared" si="1"/>
        <v>244.88</v>
      </c>
      <c r="G57" s="63">
        <f t="shared" si="2"/>
        <v>1471.12</v>
      </c>
      <c r="H57" s="72">
        <f t="shared" si="3"/>
        <v>1176.9000000000001</v>
      </c>
      <c r="I57" s="73">
        <v>1170</v>
      </c>
      <c r="J57" t="s">
        <v>338</v>
      </c>
      <c r="K57" t="s">
        <v>336</v>
      </c>
    </row>
    <row r="58" spans="1:12" ht="14.4" x14ac:dyDescent="0.3">
      <c r="A58" t="s">
        <v>337</v>
      </c>
      <c r="C58" s="63">
        <v>805</v>
      </c>
      <c r="D58" s="63">
        <v>60.38</v>
      </c>
      <c r="E58" s="63">
        <f t="shared" si="0"/>
        <v>865.38</v>
      </c>
      <c r="F58" s="63">
        <f t="shared" si="1"/>
        <v>172.82</v>
      </c>
      <c r="G58" s="63">
        <f t="shared" si="2"/>
        <v>1038.2</v>
      </c>
      <c r="H58" s="72">
        <f t="shared" si="3"/>
        <v>830.56</v>
      </c>
      <c r="I58" s="73">
        <v>830</v>
      </c>
      <c r="J58" t="s">
        <v>338</v>
      </c>
      <c r="K58" t="s">
        <v>337</v>
      </c>
    </row>
    <row r="59" spans="1:12" ht="14.4" x14ac:dyDescent="0.3">
      <c r="A59" t="s">
        <v>216</v>
      </c>
      <c r="B59" t="s">
        <v>215</v>
      </c>
      <c r="C59" s="63">
        <v>1142.67</v>
      </c>
      <c r="D59" s="63">
        <v>75.709999999999994</v>
      </c>
      <c r="E59" s="63">
        <f t="shared" si="0"/>
        <v>1218.3800000000001</v>
      </c>
      <c r="F59" s="63">
        <f t="shared" si="1"/>
        <v>243.31</v>
      </c>
      <c r="G59" s="63">
        <f t="shared" si="2"/>
        <v>1461.69</v>
      </c>
      <c r="H59" s="72">
        <f t="shared" si="3"/>
        <v>1169.3499999999999</v>
      </c>
      <c r="I59" s="73">
        <v>1160</v>
      </c>
      <c r="J59" t="s">
        <v>240</v>
      </c>
      <c r="K59" t="s">
        <v>216</v>
      </c>
    </row>
    <row r="60" spans="1:12" ht="14.4" x14ac:dyDescent="0.3">
      <c r="A60" t="s">
        <v>217</v>
      </c>
      <c r="B60" t="s">
        <v>215</v>
      </c>
      <c r="C60" s="63">
        <v>1198.2</v>
      </c>
      <c r="D60" s="63">
        <v>79.39</v>
      </c>
      <c r="E60" s="63">
        <f t="shared" si="0"/>
        <v>1277.5899999999999</v>
      </c>
      <c r="F60" s="63">
        <f t="shared" si="1"/>
        <v>255.13</v>
      </c>
      <c r="G60" s="63">
        <f t="shared" si="2"/>
        <v>1532.72</v>
      </c>
      <c r="H60" s="72">
        <f t="shared" si="3"/>
        <v>1226.18</v>
      </c>
      <c r="I60" s="73">
        <v>1220</v>
      </c>
      <c r="J60" t="s">
        <v>240</v>
      </c>
      <c r="K60" t="s">
        <v>217</v>
      </c>
    </row>
    <row r="65" spans="1:11" x14ac:dyDescent="0.25">
      <c r="B65" t="s">
        <v>450</v>
      </c>
    </row>
    <row r="66" spans="1:11" x14ac:dyDescent="0.25">
      <c r="A66" t="s">
        <v>233</v>
      </c>
    </row>
    <row r="67" spans="1:11" x14ac:dyDescent="0.25">
      <c r="A67" s="40" t="s">
        <v>118</v>
      </c>
    </row>
    <row r="68" spans="1:11" x14ac:dyDescent="0.25">
      <c r="A68" t="s">
        <v>234</v>
      </c>
    </row>
    <row r="69" spans="1:11" x14ac:dyDescent="0.25">
      <c r="A69" t="s">
        <v>235</v>
      </c>
    </row>
    <row r="70" spans="1:11" x14ac:dyDescent="0.25">
      <c r="E70" s="74" t="s">
        <v>277</v>
      </c>
      <c r="I70" s="610" t="s">
        <v>409</v>
      </c>
      <c r="J70" s="610"/>
    </row>
    <row r="71" spans="1:11" x14ac:dyDescent="0.25">
      <c r="I71" t="s">
        <v>396</v>
      </c>
      <c r="J71">
        <v>41.32</v>
      </c>
    </row>
    <row r="72" spans="1:11" x14ac:dyDescent="0.25">
      <c r="E72" t="s">
        <v>278</v>
      </c>
      <c r="F72" t="s">
        <v>279</v>
      </c>
      <c r="I72" t="s">
        <v>394</v>
      </c>
      <c r="J72">
        <v>66.069999999999993</v>
      </c>
    </row>
    <row r="73" spans="1:11" x14ac:dyDescent="0.25">
      <c r="B73" s="108" t="s">
        <v>271</v>
      </c>
      <c r="E73" s="109">
        <v>2279.06</v>
      </c>
      <c r="F73" s="109">
        <v>471.26</v>
      </c>
      <c r="I73" t="s">
        <v>395</v>
      </c>
      <c r="J73">
        <v>81.819999999999993</v>
      </c>
    </row>
    <row r="74" spans="1:11" x14ac:dyDescent="0.25">
      <c r="A74">
        <v>12</v>
      </c>
      <c r="B74" s="109">
        <f>IF('Beantragung Förderung'!F20=0,0,IF(30-'Beantragung Förderung'!F20&lt;0,0,IF((30-'Beantragung Förderung'!F20)&lt;=15,(30-'Beantragung Förderung'!F20)*Basiswerte!B8*'Beantragung Förderung'!F16,15*Basiswerte!B8*'Beantragung Förderung'!F16)))</f>
        <v>0</v>
      </c>
      <c r="I74" t="s">
        <v>397</v>
      </c>
      <c r="J74">
        <v>102.07</v>
      </c>
    </row>
    <row r="75" spans="1:11" x14ac:dyDescent="0.25">
      <c r="A75">
        <v>11</v>
      </c>
      <c r="B75" s="109">
        <f>IF('Beantragung Förderung'!F20=0,0,IF(28-'Beantragung Förderung'!F20&lt;0,0,IF((28-'Beantragung Förderung'!F20)&lt;=14,(28-'Beantragung Förderung'!F20)*Basiswerte!C8*'Beantragung Förderung'!F16,14*Basiswerte!C8*'Beantragung Förderung'!F16)))</f>
        <v>0</v>
      </c>
      <c r="I75" t="s">
        <v>398</v>
      </c>
      <c r="J75">
        <v>120.07</v>
      </c>
    </row>
    <row r="76" spans="1:11" x14ac:dyDescent="0.25">
      <c r="A76">
        <v>10</v>
      </c>
      <c r="B76" s="109">
        <f>IF('Beantragung Förderung'!F20=0,0,IF(25-'Beantragung Förderung'!F20&lt;0,0,IF((25-'Beantragung Förderung'!F20)&lt;=13,(25-'Beantragung Förderung'!F20)*Basiswerte!D8*'Beantragung Förderung'!F16,13*Basiswerte!D8*'Beantragung Förderung'!F16)))</f>
        <v>0</v>
      </c>
      <c r="I76" t="s">
        <v>399</v>
      </c>
      <c r="J76">
        <v>138.57</v>
      </c>
    </row>
    <row r="77" spans="1:11" x14ac:dyDescent="0.25">
      <c r="A77">
        <v>9</v>
      </c>
      <c r="B77" s="109">
        <f>IF('Beantragung Förderung'!F20=0,0,IF(23-'Beantragung Förderung'!F20&lt;0,0,IF((23-'Beantragung Förderung'!F20)&lt;=11,(23-'Beantragung Förderung'!F20)*Basiswerte!E8*'Beantragung Förderung'!F16,11*Basiswerte!E8*'Beantragung Förderung'!F16)))</f>
        <v>0</v>
      </c>
      <c r="I77" t="s">
        <v>400</v>
      </c>
      <c r="J77">
        <v>157.07</v>
      </c>
    </row>
    <row r="78" spans="1:11" ht="13.8" x14ac:dyDescent="0.25">
      <c r="A78">
        <v>8</v>
      </c>
      <c r="B78" s="109">
        <f>IF('Beantragung Förderung'!F20=0,0,IF(20-'Beantragung Förderung'!F20&lt;0,0,IF((20-'Beantragung Förderung'!F20)&lt;=10,(20-'Beantragung Förderung'!F20)*Basiswerte!F8*'Beantragung Förderung'!F16,10*Basiswerte!F8*'Beantragung Förderung'!F16)))</f>
        <v>0</v>
      </c>
      <c r="E78" s="213" t="s">
        <v>316</v>
      </c>
      <c r="G78" t="str">
        <f>'Beantragung Förderung'!E126:E126</f>
        <v>0,00</v>
      </c>
    </row>
    <row r="79" spans="1:11" x14ac:dyDescent="0.25">
      <c r="A79">
        <v>7</v>
      </c>
      <c r="B79" s="109">
        <f>IF('Beantragung Förderung'!F20=0,0,IF(18-'Beantragung Förderung'!F20&lt;0,0,IF((18-'Beantragung Förderung'!F20)&lt;=9,(18-'Beantragung Förderung'!F20)*Basiswerte!G8*'Beantragung Förderung'!F16,9*Basiswerte!G8*'Beantragung Förderung'!F16)))</f>
        <v>0</v>
      </c>
      <c r="D79">
        <v>0</v>
      </c>
      <c r="E79" s="40" t="s">
        <v>118</v>
      </c>
      <c r="F79" s="40" t="s">
        <v>118</v>
      </c>
      <c r="I79" s="603" t="s">
        <v>209</v>
      </c>
      <c r="J79" s="603"/>
      <c r="K79" s="74" t="s">
        <v>408</v>
      </c>
    </row>
    <row r="80" spans="1:11" ht="13.8" x14ac:dyDescent="0.25">
      <c r="A80">
        <v>6</v>
      </c>
      <c r="B80" s="109">
        <f>IF('Beantragung Förderung'!F20=0,0,IF(15-'Beantragung Förderung'!F20&lt;0,0,IF((15-'Beantragung Förderung'!F20)&lt;=6,(15-'Beantragung Förderung'!F20)*Basiswerte!I8*'Beantragung Förderung'!F16,6*Basiswerte!I8*'Beantragung Förderung'!F16)))</f>
        <v>0</v>
      </c>
      <c r="D80">
        <v>12</v>
      </c>
      <c r="E80" s="212" t="s">
        <v>340</v>
      </c>
      <c r="F80" s="212" t="s">
        <v>352</v>
      </c>
      <c r="I80" t="s">
        <v>401</v>
      </c>
      <c r="J80" s="232">
        <v>270</v>
      </c>
      <c r="K80" s="232">
        <v>50</v>
      </c>
    </row>
    <row r="81" spans="1:11" ht="13.8" x14ac:dyDescent="0.25">
      <c r="A81">
        <v>5</v>
      </c>
      <c r="B81" s="109">
        <f>IF('Beantragung Förderung'!F20=0,0,IF(13-'Beantragung Förderung'!F20&lt;0,0,IF((13-'Beantragung Förderung'!F20)&lt;=6,(13-'Beantragung Förderung'!F20)*Basiswerte!I8*'Beantragung Förderung'!F16,6*Basiswerte!I8*'Beantragung Förderung'!F16)))</f>
        <v>0</v>
      </c>
      <c r="D81">
        <v>11</v>
      </c>
      <c r="E81" s="212" t="s">
        <v>341</v>
      </c>
      <c r="F81" s="212" t="s">
        <v>353</v>
      </c>
      <c r="I81" t="s">
        <v>402</v>
      </c>
      <c r="J81" s="232">
        <v>135</v>
      </c>
      <c r="K81" s="232">
        <v>25</v>
      </c>
    </row>
    <row r="82" spans="1:11" ht="13.8" x14ac:dyDescent="0.25">
      <c r="A82">
        <v>4</v>
      </c>
      <c r="B82" s="109">
        <f>IF('Beantragung Förderung'!F20=0,0,IF(10-'Beantragung Förderung'!F20&lt;0,0,IF((10-'Beantragung Förderung'!F20)&lt;=5,(10-'Beantragung Förderung'!F20)*Basiswerte!J8*'Beantragung Förderung'!F16,5*Basiswerte!J8*'Beantragung Förderung'!F16)))</f>
        <v>0</v>
      </c>
      <c r="D82">
        <v>10</v>
      </c>
      <c r="E82" s="212" t="s">
        <v>342</v>
      </c>
      <c r="F82" s="212" t="s">
        <v>354</v>
      </c>
      <c r="I82" t="s">
        <v>403</v>
      </c>
      <c r="J82" s="232">
        <v>140</v>
      </c>
      <c r="K82" s="232">
        <v>50</v>
      </c>
    </row>
    <row r="83" spans="1:11" ht="13.8" x14ac:dyDescent="0.25">
      <c r="A83">
        <v>3</v>
      </c>
      <c r="B83" s="109">
        <f>IF('Beantragung Förderung'!F20=0,0,IF(8-'Beantragung Förderung'!F20&lt;0,0,IF((8-'Beantragung Förderung'!F20)&lt;=4,(8-'Beantragung Förderung'!F20)*Basiswerte!K8*'Beantragung Förderung'!F16,4*Basiswerte!K8*'Beantragung Förderung'!F16)))</f>
        <v>0</v>
      </c>
      <c r="D83">
        <v>9</v>
      </c>
      <c r="E83" s="212" t="s">
        <v>343</v>
      </c>
      <c r="F83" s="212" t="s">
        <v>355</v>
      </c>
      <c r="I83" t="s">
        <v>404</v>
      </c>
      <c r="J83" s="232">
        <v>140</v>
      </c>
      <c r="K83" s="232">
        <v>50</v>
      </c>
    </row>
    <row r="84" spans="1:11" ht="13.8" x14ac:dyDescent="0.25">
      <c r="A84">
        <v>2</v>
      </c>
      <c r="B84" s="109">
        <f>IF('Beantragung Förderung'!F20=0,0,IF(5-'Beantragung Förderung'!F20&lt;0,0,IF((5-'Beantragung Förderung'!F20)&lt;=3,(5-'Beantragung Förderung'!F20)*Basiswerte!L8*'Beantragung Förderung'!F16,3*Basiswerte!L8*'Beantragung Förderung'!F16)))</f>
        <v>0</v>
      </c>
      <c r="D84">
        <v>8</v>
      </c>
      <c r="E84" s="212" t="s">
        <v>344</v>
      </c>
      <c r="F84" s="212" t="s">
        <v>356</v>
      </c>
      <c r="I84" t="s">
        <v>405</v>
      </c>
      <c r="J84" s="232">
        <v>140</v>
      </c>
      <c r="K84" s="232">
        <v>50</v>
      </c>
    </row>
    <row r="85" spans="1:11" ht="13.8" x14ac:dyDescent="0.25">
      <c r="A85">
        <v>1</v>
      </c>
      <c r="B85" s="109">
        <f>IF('Beantragung Förderung'!F20=0,0,IF(3-'Beantragung Förderung'!F20&lt;0,0,IF((3-'Beantragung Förderung'!F20)&lt;=1,(3-'Beantragung Förderung'!F20)*Basiswerte!M8*'Beantragung Förderung'!F16,1*Basiswerte!M8*'Beantragung Förderung'!F16)))</f>
        <v>0</v>
      </c>
      <c r="D85">
        <v>7</v>
      </c>
      <c r="E85" s="212" t="s">
        <v>345</v>
      </c>
      <c r="F85" s="212" t="s">
        <v>357</v>
      </c>
      <c r="I85" t="s">
        <v>406</v>
      </c>
      <c r="J85" s="232">
        <v>140</v>
      </c>
      <c r="K85" s="232">
        <v>50</v>
      </c>
    </row>
    <row r="86" spans="1:11" ht="13.8" x14ac:dyDescent="0.25">
      <c r="D86">
        <v>6</v>
      </c>
      <c r="E86" s="212" t="s">
        <v>346</v>
      </c>
      <c r="F86" s="212" t="s">
        <v>358</v>
      </c>
      <c r="I86" t="s">
        <v>407</v>
      </c>
      <c r="J86" s="232">
        <v>140</v>
      </c>
      <c r="K86" s="232">
        <v>50</v>
      </c>
    </row>
    <row r="87" spans="1:11" ht="13.8" x14ac:dyDescent="0.25">
      <c r="D87">
        <v>5</v>
      </c>
      <c r="E87" s="212" t="s">
        <v>347</v>
      </c>
      <c r="F87" s="212" t="s">
        <v>359</v>
      </c>
    </row>
    <row r="88" spans="1:11" ht="13.8" x14ac:dyDescent="0.25">
      <c r="D88">
        <v>4</v>
      </c>
      <c r="E88" s="212" t="s">
        <v>348</v>
      </c>
      <c r="F88" s="212" t="s">
        <v>360</v>
      </c>
    </row>
    <row r="89" spans="1:11" ht="13.8" x14ac:dyDescent="0.25">
      <c r="D89">
        <v>3</v>
      </c>
      <c r="E89" s="212" t="s">
        <v>349</v>
      </c>
      <c r="F89" s="212" t="s">
        <v>361</v>
      </c>
    </row>
    <row r="90" spans="1:11" ht="13.8" x14ac:dyDescent="0.25">
      <c r="D90">
        <v>2</v>
      </c>
      <c r="E90" s="212" t="s">
        <v>350</v>
      </c>
      <c r="F90" s="212" t="s">
        <v>362</v>
      </c>
    </row>
    <row r="91" spans="1:11" ht="13.8" x14ac:dyDescent="0.25">
      <c r="D91">
        <v>1</v>
      </c>
      <c r="E91" s="212" t="s">
        <v>351</v>
      </c>
      <c r="F91" s="212" t="s">
        <v>413</v>
      </c>
    </row>
    <row r="92" spans="1:11" ht="15" x14ac:dyDescent="0.25">
      <c r="E92" s="211"/>
    </row>
    <row r="93" spans="1:11" ht="15" x14ac:dyDescent="0.25">
      <c r="E93" s="211"/>
    </row>
    <row r="94" spans="1:11" ht="15" x14ac:dyDescent="0.25">
      <c r="E94" s="211"/>
    </row>
    <row r="95" spans="1:11" ht="15" x14ac:dyDescent="0.25">
      <c r="E95" s="211"/>
    </row>
  </sheetData>
  <mergeCells count="6">
    <mergeCell ref="I79:J79"/>
    <mergeCell ref="A24:F24"/>
    <mergeCell ref="A31:F31"/>
    <mergeCell ref="A36:E36"/>
    <mergeCell ref="A38:C38"/>
    <mergeCell ref="I70:J70"/>
  </mergeCells>
  <dataValidations disablePrompts="1" count="2">
    <dataValidation type="list" operator="equal" allowBlank="1" sqref="A31:F31" xr:uid="{00000000-0002-0000-0800-000000000000}">
      <formula1>"'------------,Ja,Nein"</formula1>
    </dataValidation>
    <dataValidation type="list" operator="equal" allowBlank="1" sqref="A24:F24 B25:F25 J40" xr:uid="{00000000-0002-0000-0800-000001000000}">
      <formula1>"kein Standort,Standort 50%,Standort 70%"</formula1>
    </dataValidation>
  </dataValidations>
  <pageMargins left="0.70866141732283472" right="0.70866141732283472" top="0.98425196850393704" bottom="0.59055118110236227" header="0.31496062992125984" footer="0.31496062992125984"/>
  <pageSetup paperSize="9" scale="50" orientation="portrait" r:id="rId1"/>
  <headerFooter>
    <oddHeader>&amp;R&amp;G</oddHeader>
    <oddFooter>&amp;LStand: 12.01.2021&amp;CMFF AZ Folgeantrag BWZ 2021
&amp;A
&amp;P&amp;R&amp;G</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17</vt:i4>
      </vt:variant>
    </vt:vector>
  </HeadingPairs>
  <TitlesOfParts>
    <vt:vector size="30" baseType="lpstr">
      <vt:lpstr>Anleitung</vt:lpstr>
      <vt:lpstr>Grunddaten_Antrag</vt:lpstr>
      <vt:lpstr>Beantragung Förderung</vt:lpstr>
      <vt:lpstr>MZ und FKZ</vt:lpstr>
      <vt:lpstr>Erklärung Fördervoraussetzungen</vt:lpstr>
      <vt:lpstr>Allg. Erklärungen</vt:lpstr>
      <vt:lpstr>Berechnungsprotokoll</vt:lpstr>
      <vt:lpstr>Basiswerte</vt:lpstr>
      <vt:lpstr>weitere Daten für das Formular</vt:lpstr>
      <vt:lpstr>Tabelle1</vt:lpstr>
      <vt:lpstr>Tabelle2</vt:lpstr>
      <vt:lpstr>Tabelle3</vt:lpstr>
      <vt:lpstr>Tabelle4</vt:lpstr>
      <vt:lpstr>'Allg. Erklärungen'!Druckbereich</vt:lpstr>
      <vt:lpstr>Anleitung!Druckbereich</vt:lpstr>
      <vt:lpstr>'Beantragung Förderung'!Druckbereich</vt:lpstr>
      <vt:lpstr>Berechnungsprotokoll!Druckbereich</vt:lpstr>
      <vt:lpstr>'Erklärung Fördervoraussetzungen'!Druckbereich</vt:lpstr>
      <vt:lpstr>Grunddaten_Antrag!Druckbereich</vt:lpstr>
      <vt:lpstr>'MZ und FKZ'!Druckbereich</vt:lpstr>
      <vt:lpstr>Excel_BuiltIn_Print_Area_1</vt:lpstr>
      <vt:lpstr>Ja</vt:lpstr>
      <vt:lpstr>'Allg. Erklärungen'!Kontrollkästchen9</vt:lpstr>
      <vt:lpstr>'Allg. Erklärungen'!Kontrollkästchen91</vt:lpstr>
      <vt:lpstr>'Allg. Erklärungen'!Kontrollkästchen9111</vt:lpstr>
      <vt:lpstr>'Allg. Erklärungen'!Kontrollkästchen9112</vt:lpstr>
      <vt:lpstr>'Allg. Erklärungen'!Kontrollkästchen91121</vt:lpstr>
      <vt:lpstr>'Allg. Erklärungen'!Kontrollkästchen9114</vt:lpstr>
      <vt:lpstr>Nein</vt:lpstr>
      <vt:lpstr>text1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Kita-Admin</dc:creator>
  <cp:lastModifiedBy>Öznur Gönül</cp:lastModifiedBy>
  <cp:lastPrinted>2021-01-19T15:42:29Z</cp:lastPrinted>
  <dcterms:created xsi:type="dcterms:W3CDTF">2015-12-02T09:43:34Z</dcterms:created>
  <dcterms:modified xsi:type="dcterms:W3CDTF">2021-01-25T09:03:40Z</dcterms:modified>
</cp:coreProperties>
</file>